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5"/>
  <workbookPr defaultThemeVersion="124226"/>
  <mc:AlternateContent xmlns:mc="http://schemas.openxmlformats.org/markup-compatibility/2006">
    <mc:Choice Requires="x15">
      <x15ac:absPath xmlns:x15ac="http://schemas.microsoft.com/office/spreadsheetml/2010/11/ac" url="O:\01-ST-EAU-ASS- SIG\03-EAU-ASSAINISSEMENT\15- EAUX PLUVIALES\"/>
    </mc:Choice>
  </mc:AlternateContent>
  <xr:revisionPtr revIDLastSave="0" documentId="13_ncr:1_{72D94F0C-295E-4934-ADE5-CCD504A18D75}" xr6:coauthVersionLast="36" xr6:coauthVersionMax="36" xr10:uidLastSave="{00000000-0000-0000-0000-000000000000}"/>
  <bookViews>
    <workbookView xWindow="0" yWindow="0" windowWidth="28800" windowHeight="11625" xr2:uid="{00000000-000D-0000-FFFF-FFFF00000000}"/>
  </bookViews>
  <sheets>
    <sheet name="PLUIE DE RETOUR 10 ANS " sheetId="5" r:id="rId1"/>
    <sheet name="PLUIE DE RETOUR 20 ANS" sheetId="6" r:id="rId2"/>
    <sheet name="PLUIE DE RETOUR 30 ANS" sheetId="7" r:id="rId3"/>
    <sheet name="PLUIE DE RETOUR 50 ANS" sheetId="8" r:id="rId4"/>
    <sheet name="PLUIE DE RETOUR 100 ANS" sheetId="9" r:id="rId5"/>
    <sheet name="DATA" sheetId="10" r:id="rId6"/>
  </sheets>
  <definedNames>
    <definedName name="_xlnm.Print_Area" localSheetId="0">'PLUIE DE RETOUR 10 ANS '!$C$1:$P$76</definedName>
    <definedName name="_xlnm.Print_Area" localSheetId="4">'PLUIE DE RETOUR 100 ANS'!$C$1:$P$76</definedName>
    <definedName name="_xlnm.Print_Area" localSheetId="1">'PLUIE DE RETOUR 20 ANS'!$C$1:$P$76</definedName>
    <definedName name="_xlnm.Print_Area" localSheetId="2">'PLUIE DE RETOUR 30 ANS'!$C$1:$P$76</definedName>
    <definedName name="_xlnm.Print_Area" localSheetId="3">'PLUIE DE RETOUR 50 ANS'!$C$1:$P$76</definedName>
  </definedNames>
  <calcPr calcId="191029"/>
</workbook>
</file>

<file path=xl/calcChain.xml><?xml version="1.0" encoding="utf-8"?>
<calcChain xmlns="http://schemas.openxmlformats.org/spreadsheetml/2006/main">
  <c r="N15" i="5" l="1"/>
  <c r="H31" i="6" l="1"/>
  <c r="H27" i="6"/>
  <c r="H34" i="7"/>
  <c r="H27" i="7"/>
  <c r="I34" i="9" l="1"/>
  <c r="H34" i="9"/>
  <c r="G34" i="9"/>
  <c r="I33" i="9"/>
  <c r="H33" i="9"/>
  <c r="G33" i="9"/>
  <c r="I32" i="9"/>
  <c r="H32" i="9"/>
  <c r="G32" i="9"/>
  <c r="I31" i="9"/>
  <c r="H31" i="9"/>
  <c r="G31" i="9"/>
  <c r="I30" i="9"/>
  <c r="H30" i="9"/>
  <c r="G30" i="9"/>
  <c r="I29" i="9"/>
  <c r="H29" i="9"/>
  <c r="G29" i="9"/>
  <c r="I34" i="8"/>
  <c r="H34" i="8"/>
  <c r="G34" i="8"/>
  <c r="I33" i="8"/>
  <c r="H33" i="8"/>
  <c r="G33" i="8"/>
  <c r="I32" i="8"/>
  <c r="H32" i="8"/>
  <c r="G32" i="8"/>
  <c r="I31" i="8"/>
  <c r="H31" i="8"/>
  <c r="G31" i="8"/>
  <c r="I30" i="8"/>
  <c r="H30" i="8"/>
  <c r="G30" i="8"/>
  <c r="I29" i="8"/>
  <c r="H29" i="8"/>
  <c r="G29" i="8"/>
  <c r="I34" i="7"/>
  <c r="G34" i="7"/>
  <c r="I33" i="7"/>
  <c r="H33" i="7"/>
  <c r="G33" i="7"/>
  <c r="I32" i="7"/>
  <c r="H32" i="7"/>
  <c r="G32" i="7"/>
  <c r="I31" i="7"/>
  <c r="H31" i="7"/>
  <c r="G31" i="7"/>
  <c r="I30" i="7"/>
  <c r="H30" i="7"/>
  <c r="G30" i="7"/>
  <c r="I29" i="7"/>
  <c r="H29" i="7"/>
  <c r="G29" i="7"/>
  <c r="G30" i="6"/>
  <c r="G31" i="6"/>
  <c r="G32" i="6"/>
  <c r="G33" i="6"/>
  <c r="G34" i="6"/>
  <c r="H30" i="6"/>
  <c r="H32" i="6"/>
  <c r="H33" i="6"/>
  <c r="H34" i="6"/>
  <c r="H29" i="6"/>
  <c r="G29" i="6"/>
  <c r="N18" i="5" l="1"/>
  <c r="G57" i="9" l="1"/>
  <c r="G44" i="5"/>
  <c r="O30" i="5"/>
  <c r="O28" i="5"/>
  <c r="H44" i="5" s="1"/>
  <c r="H45" i="5" l="1"/>
  <c r="I45" i="5" s="1"/>
  <c r="G61" i="9"/>
  <c r="L60" i="9"/>
  <c r="G60" i="9"/>
  <c r="G59" i="9"/>
  <c r="G58" i="9"/>
  <c r="G56" i="9"/>
  <c r="G55" i="9"/>
  <c r="G54" i="9"/>
  <c r="G53" i="9"/>
  <c r="G52" i="9"/>
  <c r="G46" i="9"/>
  <c r="G45" i="9"/>
  <c r="G44" i="9"/>
  <c r="G43" i="9"/>
  <c r="G42" i="9"/>
  <c r="H27" i="9"/>
  <c r="N15" i="9"/>
  <c r="G9" i="9"/>
  <c r="G8" i="9"/>
  <c r="G7" i="9"/>
  <c r="G61" i="8"/>
  <c r="L60" i="8"/>
  <c r="G60" i="8"/>
  <c r="G59" i="8"/>
  <c r="G58" i="8"/>
  <c r="G57" i="8"/>
  <c r="G56" i="8"/>
  <c r="G55" i="8"/>
  <c r="G54" i="8"/>
  <c r="G53" i="8"/>
  <c r="G52" i="8"/>
  <c r="G46" i="8"/>
  <c r="G45" i="8"/>
  <c r="G44" i="8"/>
  <c r="G43" i="8"/>
  <c r="G42" i="8"/>
  <c r="H27" i="8"/>
  <c r="N15" i="8"/>
  <c r="G9" i="8"/>
  <c r="G8" i="8"/>
  <c r="G7" i="8"/>
  <c r="G61" i="7"/>
  <c r="L60" i="7"/>
  <c r="G60" i="7"/>
  <c r="G59" i="7"/>
  <c r="G58" i="7"/>
  <c r="G57" i="7"/>
  <c r="G56" i="7"/>
  <c r="G55" i="7"/>
  <c r="G54" i="7"/>
  <c r="G53" i="7"/>
  <c r="G52" i="7"/>
  <c r="G46" i="7"/>
  <c r="G45" i="7"/>
  <c r="G44" i="7"/>
  <c r="G43" i="7"/>
  <c r="G42" i="7"/>
  <c r="N15" i="7"/>
  <c r="G9" i="7"/>
  <c r="G8" i="7"/>
  <c r="G7" i="7"/>
  <c r="G8" i="6"/>
  <c r="I30" i="6"/>
  <c r="I31" i="6"/>
  <c r="I32" i="6"/>
  <c r="I33" i="6"/>
  <c r="I34" i="6"/>
  <c r="I29" i="6"/>
  <c r="N15" i="6"/>
  <c r="G9" i="6"/>
  <c r="G7" i="6"/>
  <c r="G61" i="6"/>
  <c r="L60" i="6"/>
  <c r="G60" i="6"/>
  <c r="G59" i="6"/>
  <c r="G58" i="6"/>
  <c r="G57" i="6"/>
  <c r="G56" i="6"/>
  <c r="G55" i="6"/>
  <c r="G54" i="6"/>
  <c r="G53" i="6"/>
  <c r="G52" i="6"/>
  <c r="G46" i="6"/>
  <c r="G45" i="6"/>
  <c r="G44" i="6"/>
  <c r="G43" i="6"/>
  <c r="G42" i="6"/>
  <c r="F29" i="5"/>
  <c r="I36" i="5" s="1"/>
  <c r="I35" i="5" s="1"/>
  <c r="I67" i="5"/>
  <c r="I70" i="5" s="1"/>
  <c r="G53" i="5"/>
  <c r="G54" i="5"/>
  <c r="G55" i="5"/>
  <c r="G56" i="5"/>
  <c r="G57" i="5"/>
  <c r="G58" i="5"/>
  <c r="G59" i="5"/>
  <c r="G60" i="5"/>
  <c r="G61" i="5"/>
  <c r="G52" i="5"/>
  <c r="G42" i="5"/>
  <c r="G46" i="5"/>
  <c r="G45" i="5"/>
  <c r="G43" i="5"/>
  <c r="O28" i="6" l="1"/>
  <c r="H59" i="6" s="1"/>
  <c r="F29" i="6"/>
  <c r="I36" i="6" s="1"/>
  <c r="I35" i="6" s="1"/>
  <c r="N17" i="7"/>
  <c r="I67" i="7" s="1"/>
  <c r="I70" i="7" s="1"/>
  <c r="O69" i="7" s="1"/>
  <c r="O72" i="7" s="1"/>
  <c r="O30" i="6"/>
  <c r="O28" i="7"/>
  <c r="H42" i="7" s="1"/>
  <c r="N17" i="8"/>
  <c r="I67" i="8" s="1"/>
  <c r="I70" i="8" s="1"/>
  <c r="O69" i="8" s="1"/>
  <c r="O72" i="8" s="1"/>
  <c r="N17" i="6"/>
  <c r="I67" i="6" s="1"/>
  <c r="I70" i="6" s="1"/>
  <c r="O69" i="6" s="1"/>
  <c r="O72" i="6" s="1"/>
  <c r="O30" i="9"/>
  <c r="O28" i="9"/>
  <c r="H42" i="9" s="1"/>
  <c r="O28" i="8"/>
  <c r="H52" i="8" s="1"/>
  <c r="O30" i="7"/>
  <c r="O30" i="8"/>
  <c r="N17" i="9"/>
  <c r="I67" i="9" s="1"/>
  <c r="F29" i="9"/>
  <c r="I36" i="9" s="1"/>
  <c r="I35" i="9" s="1"/>
  <c r="F29" i="8"/>
  <c r="I36" i="8" s="1"/>
  <c r="I35" i="8" s="1"/>
  <c r="F29" i="7"/>
  <c r="I36" i="7" s="1"/>
  <c r="I35" i="7" s="1"/>
  <c r="H61" i="5"/>
  <c r="I61" i="5" s="1"/>
  <c r="H53" i="7" l="1"/>
  <c r="I53" i="7" s="1"/>
  <c r="I42" i="7"/>
  <c r="H61" i="7"/>
  <c r="I61" i="7" s="1"/>
  <c r="H57" i="7"/>
  <c r="I57" i="7" s="1"/>
  <c r="H45" i="7"/>
  <c r="I45" i="7" s="1"/>
  <c r="H56" i="7"/>
  <c r="I56" i="7" s="1"/>
  <c r="H52" i="7"/>
  <c r="I52" i="7" s="1"/>
  <c r="H60" i="7"/>
  <c r="I60" i="7" s="1"/>
  <c r="H46" i="7"/>
  <c r="I46" i="7" s="1"/>
  <c r="H54" i="7"/>
  <c r="I54" i="7" s="1"/>
  <c r="H44" i="7"/>
  <c r="I44" i="7" s="1"/>
  <c r="H55" i="7"/>
  <c r="I55" i="7" s="1"/>
  <c r="H59" i="7"/>
  <c r="I59" i="7" s="1"/>
  <c r="H58" i="7"/>
  <c r="I58" i="7" s="1"/>
  <c r="H43" i="7"/>
  <c r="I43" i="7" s="1"/>
  <c r="I59" i="6"/>
  <c r="H59" i="9"/>
  <c r="I59" i="9" s="1"/>
  <c r="H46" i="9"/>
  <c r="I46" i="9" s="1"/>
  <c r="H45" i="6"/>
  <c r="I45" i="6" s="1"/>
  <c r="H56" i="6"/>
  <c r="I56" i="6" s="1"/>
  <c r="H60" i="6"/>
  <c r="I60" i="6" s="1"/>
  <c r="H57" i="6"/>
  <c r="I57" i="6" s="1"/>
  <c r="H43" i="6"/>
  <c r="I43" i="6" s="1"/>
  <c r="H54" i="6"/>
  <c r="I54" i="6" s="1"/>
  <c r="H61" i="6"/>
  <c r="I61" i="6" s="1"/>
  <c r="H46" i="6"/>
  <c r="I46" i="6" s="1"/>
  <c r="H58" i="6"/>
  <c r="I58" i="6" s="1"/>
  <c r="H44" i="6"/>
  <c r="I44" i="6" s="1"/>
  <c r="H55" i="6"/>
  <c r="I55" i="6" s="1"/>
  <c r="H42" i="6"/>
  <c r="I42" i="6" s="1"/>
  <c r="H52" i="6"/>
  <c r="I52" i="6" s="1"/>
  <c r="H53" i="6"/>
  <c r="I53" i="6" s="1"/>
  <c r="H54" i="9"/>
  <c r="I54" i="9" s="1"/>
  <c r="H53" i="8"/>
  <c r="I53" i="8" s="1"/>
  <c r="H56" i="8"/>
  <c r="I56" i="8" s="1"/>
  <c r="H57" i="8"/>
  <c r="I57" i="8" s="1"/>
  <c r="I70" i="9"/>
  <c r="O69" i="9" s="1"/>
  <c r="O72" i="9" s="1"/>
  <c r="H55" i="8"/>
  <c r="I55" i="8" s="1"/>
  <c r="H55" i="9"/>
  <c r="I55" i="9" s="1"/>
  <c r="H43" i="9"/>
  <c r="I43" i="9" s="1"/>
  <c r="H45" i="8"/>
  <c r="I45" i="8" s="1"/>
  <c r="H57" i="9"/>
  <c r="I57" i="9" s="1"/>
  <c r="H60" i="8"/>
  <c r="I60" i="8" s="1"/>
  <c r="I52" i="8"/>
  <c r="H44" i="8"/>
  <c r="I44" i="8" s="1"/>
  <c r="H53" i="9"/>
  <c r="I53" i="9" s="1"/>
  <c r="H43" i="8"/>
  <c r="I43" i="8" s="1"/>
  <c r="H59" i="8"/>
  <c r="I59" i="8" s="1"/>
  <c r="H45" i="9"/>
  <c r="I45" i="9" s="1"/>
  <c r="H56" i="9"/>
  <c r="I56" i="9" s="1"/>
  <c r="H58" i="8"/>
  <c r="I58" i="8" s="1"/>
  <c r="H54" i="8"/>
  <c r="I54" i="8" s="1"/>
  <c r="H52" i="9"/>
  <c r="I52" i="9" s="1"/>
  <c r="H61" i="9"/>
  <c r="I61" i="9" s="1"/>
  <c r="H46" i="8"/>
  <c r="I46" i="8" s="1"/>
  <c r="H42" i="8"/>
  <c r="I42" i="8" s="1"/>
  <c r="H60" i="9"/>
  <c r="I60" i="9" s="1"/>
  <c r="H44" i="9"/>
  <c r="I44" i="9" s="1"/>
  <c r="H61" i="8"/>
  <c r="I61" i="8" s="1"/>
  <c r="H58" i="9"/>
  <c r="I58" i="9" s="1"/>
  <c r="I42" i="9"/>
  <c r="O69" i="5"/>
  <c r="O72" i="5" s="1"/>
  <c r="I47" i="7" l="1"/>
  <c r="I62" i="7"/>
  <c r="I62" i="6"/>
  <c r="I47" i="6"/>
  <c r="I47" i="8"/>
  <c r="I62" i="8"/>
  <c r="I62" i="9"/>
  <c r="I47" i="9"/>
  <c r="L62" i="5"/>
  <c r="O48" i="7" l="1"/>
  <c r="O48" i="6"/>
  <c r="O48" i="9"/>
  <c r="O48" i="8"/>
  <c r="H43" i="5"/>
  <c r="H59" i="5" l="1"/>
  <c r="I59" i="5" s="1"/>
  <c r="H42" i="5"/>
  <c r="I42" i="5" s="1"/>
  <c r="I43" i="5"/>
  <c r="H54" i="5"/>
  <c r="I54" i="5" s="1"/>
  <c r="H58" i="5"/>
  <c r="I58" i="5" s="1"/>
  <c r="H46" i="5"/>
  <c r="I46" i="5" s="1"/>
  <c r="H53" i="5"/>
  <c r="I53" i="5" s="1"/>
  <c r="H57" i="5"/>
  <c r="I57" i="5" s="1"/>
  <c r="H52" i="5"/>
  <c r="I52" i="5" s="1"/>
  <c r="H56" i="5"/>
  <c r="I56" i="5" s="1"/>
  <c r="H60" i="5"/>
  <c r="I60" i="5" s="1"/>
  <c r="I44" i="5"/>
  <c r="H55" i="5"/>
  <c r="I55" i="5" s="1"/>
  <c r="I47" i="5" l="1"/>
  <c r="I62" i="5"/>
  <c r="O48" i="5" l="1"/>
</calcChain>
</file>

<file path=xl/sharedStrings.xml><?xml version="1.0" encoding="utf-8"?>
<sst xmlns="http://schemas.openxmlformats.org/spreadsheetml/2006/main" count="347" uniqueCount="92">
  <si>
    <t>Coefficient de Montana</t>
  </si>
  <si>
    <t>6 à 30 mn</t>
  </si>
  <si>
    <t>10 ans</t>
  </si>
  <si>
    <t>a :</t>
  </si>
  <si>
    <t>b :</t>
  </si>
  <si>
    <t>30 mn à 6 h</t>
  </si>
  <si>
    <t>Fréquence 10 ans</t>
  </si>
  <si>
    <t>Intensité i (mm/h)</t>
  </si>
  <si>
    <t>Débit moyen (l/s)</t>
  </si>
  <si>
    <t>Valeur fixe</t>
  </si>
  <si>
    <t>Commune :</t>
  </si>
  <si>
    <t>Affaire :</t>
  </si>
  <si>
    <t>N° Affaire</t>
  </si>
  <si>
    <t>Calcul du volume de rétention</t>
  </si>
  <si>
    <t>Description du bassin versant</t>
  </si>
  <si>
    <t>Durée de la pluie (mn)</t>
  </si>
  <si>
    <t>Débit de fuite (l/s/ha)</t>
  </si>
  <si>
    <t>Caractéristiques de la pluie 1</t>
  </si>
  <si>
    <t>Coefficient de Montana (i=a.t-b , i en mm/min et t en h)</t>
  </si>
  <si>
    <t>Caractéristiques de la pluie 2</t>
  </si>
  <si>
    <t>Débit de fuite</t>
  </si>
  <si>
    <t>DIMENSIONNEMENT : BASSIN DE RETENTION DES EAUX PLUVIALES (methode des pluies)</t>
  </si>
  <si>
    <t>Pluie 1</t>
  </si>
  <si>
    <t>Pluie 2</t>
  </si>
  <si>
    <t>20 ans</t>
  </si>
  <si>
    <t>30 ans</t>
  </si>
  <si>
    <t>Pour une pluie de retour 10 ans</t>
  </si>
  <si>
    <t>Pour une pluie de retour 20 ans</t>
  </si>
  <si>
    <t>Pour une pluie de retour 30 ans</t>
  </si>
  <si>
    <t>Débit de fuite (l/s)</t>
  </si>
  <si>
    <t>Volume retention max (m³)</t>
  </si>
  <si>
    <t>Volume rétention (m³)</t>
  </si>
  <si>
    <t xml:space="preserve">Volume de retention max final (m³) </t>
  </si>
  <si>
    <t>le volume de rétention final est pris au maximum afin de répondre à l'événement pluvieux le plus contraignant</t>
  </si>
  <si>
    <t xml:space="preserve">Coefficient de ruisselement moyen                            </t>
  </si>
  <si>
    <t>Surface active (m²) du Bassin Versant</t>
  </si>
  <si>
    <t>Coefficient de ruisselement</t>
  </si>
  <si>
    <t>Surface (m²)</t>
  </si>
  <si>
    <t>Coefficient de ruisselement moyen</t>
  </si>
  <si>
    <t>.</t>
  </si>
  <si>
    <t>Réalisé le:</t>
  </si>
  <si>
    <t>Données surfaciques transmises par le client</t>
  </si>
  <si>
    <t>K</t>
  </si>
  <si>
    <t>h (m)</t>
  </si>
  <si>
    <t>S (m²)</t>
  </si>
  <si>
    <t xml:space="preserve">Diamètre de l'orifice d'ajutage calculé (mm) </t>
  </si>
  <si>
    <t xml:space="preserve">Diamètre de l'orifice d'ajutage à mettre en œuvre (mm) </t>
  </si>
  <si>
    <t xml:space="preserve">En dessous de 30 mm, le risque de colmatage et de passage en surverse est trop important. </t>
  </si>
  <si>
    <t xml:space="preserve">Surface totale parcelle de terrain (m²) </t>
  </si>
  <si>
    <t xml:space="preserve">Toiture </t>
  </si>
  <si>
    <t>Voirie et terrasse</t>
  </si>
  <si>
    <t>Espaces verts et assimilés</t>
  </si>
  <si>
    <t>Tout venant compacté</t>
  </si>
  <si>
    <t>toit plat végétalisé</t>
  </si>
  <si>
    <t>Calcul du diamètre d'ajustage pour une citerne étanche</t>
  </si>
  <si>
    <t>Station: Meythet - Météo France (1998-2021)</t>
  </si>
  <si>
    <t>Aire</t>
  </si>
  <si>
    <t>Hauteur d'eau au dessus de l'orifice</t>
  </si>
  <si>
    <t>Q (m3/s)</t>
  </si>
  <si>
    <t>Coef. D'ajutage</t>
  </si>
  <si>
    <t>Ecart:</t>
  </si>
  <si>
    <t>Fréquence 20 ans</t>
  </si>
  <si>
    <t>Fréquence 30 ans</t>
  </si>
  <si>
    <t>Pour une pluie de retour 50 ans</t>
  </si>
  <si>
    <t>50 ans</t>
  </si>
  <si>
    <t>Fréquence 50 ans</t>
  </si>
  <si>
    <t>Pour une pluie de retour 100 ans</t>
  </si>
  <si>
    <t>100 ans</t>
  </si>
  <si>
    <t>Fréquence 100 ans</t>
  </si>
  <si>
    <t>Ne remplir que les cases bleues</t>
  </si>
  <si>
    <t>Cuvat</t>
  </si>
  <si>
    <t>Cercier</t>
  </si>
  <si>
    <t>Cernex</t>
  </si>
  <si>
    <t>Copponex</t>
  </si>
  <si>
    <t>Andilly</t>
  </si>
  <si>
    <t>St-Blaise</t>
  </si>
  <si>
    <t>Cruseilles</t>
  </si>
  <si>
    <t>Allonzier-la-caille</t>
  </si>
  <si>
    <t>Communes</t>
  </si>
  <si>
    <t>Commune à renseigner pour débit de fuite</t>
  </si>
  <si>
    <t>Debit de fuite max</t>
  </si>
  <si>
    <t>La gestion des eaux pluviales doit se faire sur l'ensemble de la parcelle en tenant compte des écoulements en aval</t>
  </si>
  <si>
    <t>Les volumes de rétentions existantes peuvent être soustraites du volume final</t>
  </si>
  <si>
    <t>Le Volume de rétention peut être réduit en adaptant le projet aux contraintes de gestion des eaux pluviales (toits végétalisés à la scandinave, enrobés perméables, terrasse non-étanche, ...)</t>
  </si>
  <si>
    <t>Le volume de retention peut être tronqué voir annulé si un dispositif d'infiltration (puit d'infiltration, infiltration de surface par tranchée, …) ou si une méthode alternative est prévue pour la gestion des eaux pluviales (Bassin naturel, zone humide, ...)</t>
  </si>
  <si>
    <t>Pour les modifications, le bâti existant doit être compris dans le calcul</t>
  </si>
  <si>
    <t>Autre (à renseigner onglet "DATA")</t>
  </si>
  <si>
    <t>Villy-le-Pelloux</t>
  </si>
  <si>
    <t>Villy-le-Bouveret</t>
  </si>
  <si>
    <t>Vovray-en-Bornes</t>
  </si>
  <si>
    <t>Menthonnex-en-Bornes</t>
  </si>
  <si>
    <t>Le Sappey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</si>
</sst>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 _€_-;\-* #,##0.00\ _€_-;_-* &quot;-&quot;??\ _€_-;_-@_-"/>
    <numFmt numFmtId="164" formatCode="_-* #,##0.00\ _F_-;\-* #,##0.00\ _F_-;_-* &quot;-&quot;??\ _F_-;_-@_-"/>
    <numFmt numFmtId="165" formatCode="0.0"/>
    <numFmt numFmtId="166" formatCode="General\ \m\²"/>
  </numFmts>
  <fonts count="58" x14ac:knownFonts="1">
    <font>
      <sz val="11"/>
      <color theme="1"/>
      <name val="Calibri"/>
      <family val="2"/>
      <scheme val="minor"/>
    </font>
    <font>
      <sz val="11"/>
      <color theme="1"/>
      <name val="Calibri"/>
      <family val="2"/>
      <scheme val="minor"/>
    </font>
    <font>
      <sz val="11"/>
      <color rgb="FF9C0006"/>
      <name val="Calibri"/>
      <family val="2"/>
      <scheme val="minor"/>
    </font>
    <font>
      <sz val="10"/>
      <name val="Arial"/>
      <family val="2"/>
    </font>
    <font>
      <b/>
      <sz val="12"/>
      <name val="Arial"/>
      <family val="2"/>
    </font>
    <font>
      <sz val="10"/>
      <name val="Arial"/>
      <family val="2"/>
    </font>
    <font>
      <sz val="11"/>
      <color theme="1"/>
      <name val="Arial"/>
      <family val="2"/>
    </font>
    <font>
      <b/>
      <i/>
      <u/>
      <sz val="12"/>
      <color theme="1"/>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b/>
      <i/>
      <u/>
      <sz val="14"/>
      <color theme="1"/>
      <name val="Arial"/>
      <family val="2"/>
    </font>
    <font>
      <b/>
      <sz val="12"/>
      <color theme="1"/>
      <name val="Arial"/>
      <family val="2"/>
    </font>
    <font>
      <sz val="12"/>
      <color theme="1"/>
      <name val="Arial"/>
      <family val="2"/>
    </font>
    <font>
      <sz val="12"/>
      <color theme="1"/>
      <name val="Calibri"/>
      <family val="2"/>
      <scheme val="minor"/>
    </font>
    <font>
      <b/>
      <i/>
      <u/>
      <sz val="16"/>
      <color theme="1"/>
      <name val="Arial"/>
      <family val="2"/>
    </font>
    <font>
      <b/>
      <u/>
      <sz val="18"/>
      <color theme="1"/>
      <name val="Arial"/>
      <family val="2"/>
    </font>
    <font>
      <b/>
      <sz val="20"/>
      <color rgb="FF9C0006"/>
      <name val="Arial"/>
      <family val="2"/>
    </font>
    <font>
      <b/>
      <i/>
      <u/>
      <sz val="18"/>
      <color theme="1"/>
      <name val="Arial"/>
      <family val="2"/>
    </font>
    <font>
      <sz val="12"/>
      <name val="Calibri"/>
      <family val="2"/>
      <scheme val="minor"/>
    </font>
    <font>
      <b/>
      <i/>
      <u/>
      <sz val="20"/>
      <color rgb="FFFF0000"/>
      <name val="Arial"/>
      <family val="2"/>
    </font>
    <font>
      <b/>
      <sz val="14"/>
      <color theme="1"/>
      <name val="Arial"/>
      <family val="2"/>
    </font>
    <font>
      <b/>
      <sz val="16"/>
      <color rgb="FF9C0006"/>
      <name val="Arial"/>
      <family val="2"/>
    </font>
    <font>
      <sz val="12"/>
      <color theme="3"/>
      <name val="Arial"/>
      <family val="2"/>
    </font>
    <font>
      <i/>
      <sz val="10"/>
      <color theme="1"/>
      <name val="Arial"/>
      <family val="2"/>
    </font>
    <font>
      <b/>
      <sz val="18"/>
      <color rgb="FF9C0006"/>
      <name val="Arial"/>
      <family val="2"/>
    </font>
    <font>
      <b/>
      <sz val="14"/>
      <color rgb="FF9C0006"/>
      <name val="Arial"/>
      <family val="2"/>
    </font>
    <font>
      <sz val="14"/>
      <color theme="1"/>
      <name val="Calibri"/>
      <family val="2"/>
      <scheme val="minor"/>
    </font>
    <font>
      <sz val="16"/>
      <color theme="1"/>
      <name val="Calibri"/>
      <family val="2"/>
      <scheme val="minor"/>
    </font>
    <font>
      <b/>
      <sz val="12"/>
      <color theme="3"/>
      <name val="Arial"/>
      <family val="2"/>
    </font>
    <font>
      <sz val="11"/>
      <color theme="0"/>
      <name val="Calibri"/>
      <family val="2"/>
      <scheme val="minor"/>
    </font>
    <font>
      <b/>
      <i/>
      <sz val="16"/>
      <color rgb="FFFF0000"/>
      <name val="Calibri"/>
      <family val="2"/>
      <scheme val="minor"/>
    </font>
    <font>
      <sz val="14"/>
      <name val="Calibri"/>
      <family val="2"/>
      <scheme val="minor"/>
    </font>
    <font>
      <b/>
      <sz val="14"/>
      <color theme="1"/>
      <name val="Calibri"/>
      <family val="2"/>
      <scheme val="minor"/>
    </font>
    <font>
      <b/>
      <sz val="16"/>
      <color theme="1"/>
      <name val="Calibri"/>
      <family val="2"/>
      <scheme val="minor"/>
    </font>
    <font>
      <b/>
      <i/>
      <sz val="16"/>
      <color theme="4"/>
      <name val="Calibri"/>
      <family val="2"/>
      <scheme val="minor"/>
    </font>
    <font>
      <b/>
      <sz val="11"/>
      <color theme="1"/>
      <name val="Calibri"/>
      <family val="2"/>
      <scheme val="minor"/>
    </font>
    <font>
      <b/>
      <sz val="11"/>
      <color rgb="FF9C0006"/>
      <name val="Calibri"/>
      <family val="2"/>
      <scheme val="minor"/>
    </font>
    <font>
      <i/>
      <sz val="12"/>
      <color theme="1"/>
      <name val="Calibri"/>
      <family val="2"/>
      <scheme val="minor"/>
    </font>
    <font>
      <b/>
      <i/>
      <u/>
      <sz val="22"/>
      <color theme="1"/>
      <name val="Arial"/>
      <family val="2"/>
    </font>
    <font>
      <i/>
      <sz val="14"/>
      <color theme="1"/>
      <name val="Calibri"/>
      <family val="2"/>
      <scheme val="minor"/>
    </font>
    <font>
      <sz val="14"/>
      <color theme="1"/>
      <name val="Arial"/>
      <family val="2"/>
    </font>
    <font>
      <b/>
      <sz val="12"/>
      <color theme="1"/>
      <name val="Calibri"/>
      <family val="2"/>
      <scheme val="minor"/>
    </font>
    <font>
      <b/>
      <sz val="12"/>
      <color rgb="FFFF0000"/>
      <name val="Calibri"/>
      <family val="2"/>
      <scheme val="minor"/>
    </font>
  </fonts>
  <fills count="36">
    <fill>
      <patternFill patternType="none"/>
    </fill>
    <fill>
      <patternFill patternType="gray125"/>
    </fill>
    <fill>
      <patternFill patternType="solid">
        <fgColor rgb="FFFFC7CE"/>
      </patternFill>
    </fill>
    <fill>
      <patternFill patternType="solid">
        <fgColor theme="7"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indexed="55"/>
      </patternFill>
    </fill>
    <fill>
      <patternFill patternType="solid">
        <fgColor theme="0"/>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00B0F0"/>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theme="1"/>
      </right>
      <top style="thin">
        <color theme="1"/>
      </top>
      <bottom style="thin">
        <color theme="1"/>
      </bottom>
      <diagonal/>
    </border>
    <border>
      <left/>
      <right/>
      <top style="thin">
        <color indexed="64"/>
      </top>
      <bottom/>
      <diagonal/>
    </border>
    <border>
      <left style="medium">
        <color theme="1"/>
      </left>
      <right/>
      <top style="medium">
        <color theme="1"/>
      </top>
      <bottom style="thin">
        <color indexed="64"/>
      </bottom>
      <diagonal/>
    </border>
    <border>
      <left/>
      <right style="medium">
        <color theme="1"/>
      </right>
      <top style="medium">
        <color theme="1"/>
      </top>
      <bottom style="thin">
        <color indexed="64"/>
      </bottom>
      <diagonal/>
    </border>
    <border>
      <left style="medium">
        <color theme="1"/>
      </left>
      <right/>
      <top style="thin">
        <color indexed="64"/>
      </top>
      <bottom style="medium">
        <color theme="1"/>
      </bottom>
      <diagonal/>
    </border>
    <border>
      <left/>
      <right style="medium">
        <color indexed="64"/>
      </right>
      <top style="thin">
        <color indexed="64"/>
      </top>
      <bottom style="medium">
        <color theme="1"/>
      </bottom>
      <diagonal/>
    </border>
    <border>
      <left/>
      <right/>
      <top style="thin">
        <color theme="1"/>
      </top>
      <bottom/>
      <diagonal/>
    </border>
    <border>
      <left/>
      <right/>
      <top/>
      <bottom style="thin">
        <color theme="1"/>
      </bottom>
      <diagonal/>
    </border>
    <border>
      <left/>
      <right style="medium">
        <color theme="1"/>
      </right>
      <top style="thin">
        <color indexed="64"/>
      </top>
      <bottom/>
      <diagonal/>
    </border>
    <border>
      <left style="medium">
        <color theme="1"/>
      </left>
      <right style="thin">
        <color theme="1"/>
      </right>
      <top style="medium">
        <color theme="1"/>
      </top>
      <bottom/>
      <diagonal/>
    </border>
    <border>
      <left/>
      <right style="thin">
        <color theme="1"/>
      </right>
      <top style="medium">
        <color theme="1"/>
      </top>
      <bottom/>
      <diagonal/>
    </border>
    <border>
      <left/>
      <right style="medium">
        <color indexed="64"/>
      </right>
      <top style="medium">
        <color indexed="64"/>
      </top>
      <bottom style="thin">
        <color theme="1"/>
      </bottom>
      <diagonal/>
    </border>
    <border>
      <left style="thin">
        <color theme="1"/>
      </left>
      <right style="medium">
        <color indexed="64"/>
      </right>
      <top style="thin">
        <color theme="1"/>
      </top>
      <bottom style="thin">
        <color theme="1"/>
      </bottom>
      <diagonal/>
    </border>
    <border>
      <left/>
      <right style="medium">
        <color indexed="64"/>
      </right>
      <top style="thin">
        <color theme="1"/>
      </top>
      <bottom style="medium">
        <color indexed="64"/>
      </bottom>
      <diagonal/>
    </border>
    <border>
      <left/>
      <right style="thin">
        <color theme="1"/>
      </right>
      <top style="medium">
        <color indexed="64"/>
      </top>
      <bottom style="thin">
        <color theme="1"/>
      </bottom>
      <diagonal/>
    </border>
    <border>
      <left/>
      <right style="thin">
        <color theme="1"/>
      </right>
      <top style="thin">
        <color theme="1"/>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theme="1"/>
      </left>
      <right/>
      <top style="thin">
        <color indexed="64"/>
      </top>
      <bottom/>
      <diagonal/>
    </border>
    <border>
      <left/>
      <right style="medium">
        <color indexed="64"/>
      </right>
      <top style="thin">
        <color indexed="64"/>
      </top>
      <bottom/>
      <diagonal/>
    </border>
    <border>
      <left style="medium">
        <color indexed="64"/>
      </left>
      <right style="thin">
        <color theme="1"/>
      </right>
      <top style="medium">
        <color indexed="64"/>
      </top>
      <bottom style="medium">
        <color indexed="64"/>
      </bottom>
      <diagonal/>
    </border>
  </borders>
  <cellStyleXfs count="49">
    <xf numFmtId="0" fontId="0" fillId="0" borderId="0"/>
    <xf numFmtId="0" fontId="2" fillId="2" borderId="0" applyNumberFormat="0" applyBorder="0" applyAlignment="0" applyProtection="0"/>
    <xf numFmtId="0" fontId="1" fillId="3" borderId="0" applyNumberFormat="0" applyBorder="0" applyAlignment="0" applyProtection="0"/>
    <xf numFmtId="0" fontId="3" fillId="0" borderId="0"/>
    <xf numFmtId="0" fontId="5" fillId="0" borderId="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9" fillId="14"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21" borderId="0" applyNumberFormat="0" applyBorder="0" applyAlignment="0" applyProtection="0"/>
    <xf numFmtId="0" fontId="10" fillId="0" borderId="0" applyNumberFormat="0" applyFill="0" applyBorder="0" applyAlignment="0" applyProtection="0"/>
    <xf numFmtId="0" fontId="11" fillId="22" borderId="25" applyNumberFormat="0" applyAlignment="0" applyProtection="0"/>
    <xf numFmtId="0" fontId="12" fillId="0" borderId="26" applyNumberFormat="0" applyFill="0" applyAlignment="0" applyProtection="0"/>
    <xf numFmtId="0" fontId="5" fillId="23" borderId="27" applyNumberFormat="0" applyFont="0" applyAlignment="0" applyProtection="0"/>
    <xf numFmtId="0" fontId="13" fillId="9" borderId="25" applyNumberFormat="0" applyAlignment="0" applyProtection="0"/>
    <xf numFmtId="0" fontId="14" fillId="5" borderId="0" applyNumberFormat="0" applyBorder="0" applyAlignment="0" applyProtection="0"/>
    <xf numFmtId="164" fontId="5" fillId="0" borderId="0" applyFont="0" applyFill="0" applyBorder="0" applyAlignment="0" applyProtection="0"/>
    <xf numFmtId="0" fontId="15" fillId="24" borderId="0" applyNumberFormat="0" applyBorder="0" applyAlignment="0" applyProtection="0"/>
    <xf numFmtId="0" fontId="16" fillId="6" borderId="0" applyNumberFormat="0" applyBorder="0" applyAlignment="0" applyProtection="0"/>
    <xf numFmtId="0" fontId="17" fillId="22" borderId="28" applyNumberFormat="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29" applyNumberFormat="0" applyFill="0" applyAlignment="0" applyProtection="0"/>
    <xf numFmtId="0" fontId="21" fillId="0" borderId="30" applyNumberFormat="0" applyFill="0" applyAlignment="0" applyProtection="0"/>
    <xf numFmtId="0" fontId="22" fillId="0" borderId="31" applyNumberFormat="0" applyFill="0" applyAlignment="0" applyProtection="0"/>
    <xf numFmtId="0" fontId="22" fillId="0" borderId="0" applyNumberFormat="0" applyFill="0" applyBorder="0" applyAlignment="0" applyProtection="0"/>
    <xf numFmtId="0" fontId="23" fillId="0" borderId="32" applyNumberFormat="0" applyFill="0" applyAlignment="0" applyProtection="0"/>
    <xf numFmtId="0" fontId="24" fillId="25" borderId="33" applyNumberFormat="0" applyAlignment="0" applyProtection="0"/>
    <xf numFmtId="9" fontId="1" fillId="0" borderId="0" applyFont="0" applyFill="0" applyBorder="0" applyAlignment="0" applyProtection="0"/>
    <xf numFmtId="43" fontId="1" fillId="0" borderId="0" applyFont="0" applyFill="0" applyBorder="0" applyAlignment="0" applyProtection="0"/>
  </cellStyleXfs>
  <cellXfs count="259">
    <xf numFmtId="0" fontId="0" fillId="0" borderId="0" xfId="0"/>
    <xf numFmtId="0" fontId="6" fillId="0" borderId="0" xfId="0" applyFont="1"/>
    <xf numFmtId="0" fontId="6" fillId="0" borderId="0" xfId="0" applyFont="1" applyBorder="1"/>
    <xf numFmtId="0" fontId="0" fillId="0" borderId="0" xfId="0" applyFont="1" applyBorder="1"/>
    <xf numFmtId="0" fontId="0" fillId="0" borderId="0" xfId="0" applyBorder="1"/>
    <xf numFmtId="0" fontId="0" fillId="0" borderId="4" xfId="0" applyBorder="1"/>
    <xf numFmtId="0" fontId="27" fillId="0" borderId="21" xfId="0" applyFont="1" applyBorder="1" applyAlignment="1">
      <alignment horizontal="center" vertical="center"/>
    </xf>
    <xf numFmtId="0" fontId="27" fillId="0" borderId="11" xfId="0" applyFont="1" applyBorder="1"/>
    <xf numFmtId="0" fontId="27" fillId="0" borderId="12" xfId="0" applyFont="1" applyBorder="1"/>
    <xf numFmtId="0" fontId="28" fillId="0" borderId="0" xfId="0" applyFont="1" applyBorder="1"/>
    <xf numFmtId="0" fontId="28" fillId="0" borderId="13" xfId="0" applyFont="1" applyBorder="1"/>
    <xf numFmtId="0" fontId="27" fillId="0" borderId="0" xfId="0" applyFont="1" applyBorder="1"/>
    <xf numFmtId="0" fontId="27" fillId="0" borderId="13" xfId="0" applyFont="1" applyBorder="1"/>
    <xf numFmtId="0" fontId="27" fillId="0" borderId="37" xfId="0" applyFont="1" applyBorder="1" applyAlignment="1">
      <alignment horizontal="center" vertical="center"/>
    </xf>
    <xf numFmtId="0" fontId="27" fillId="0" borderId="24" xfId="0" applyFont="1" applyBorder="1" applyAlignment="1">
      <alignment horizontal="center" vertical="center"/>
    </xf>
    <xf numFmtId="0" fontId="27" fillId="0" borderId="15" xfId="0" applyFont="1" applyBorder="1" applyAlignment="1">
      <alignment horizontal="center" vertical="center"/>
    </xf>
    <xf numFmtId="0" fontId="27" fillId="0" borderId="38" xfId="0" applyFont="1" applyBorder="1" applyAlignment="1">
      <alignment horizontal="center" vertical="center"/>
    </xf>
    <xf numFmtId="0" fontId="27" fillId="0" borderId="35" xfId="0" applyFont="1" applyBorder="1" applyAlignment="1">
      <alignment horizontal="center" vertical="center"/>
    </xf>
    <xf numFmtId="0" fontId="28" fillId="0" borderId="3" xfId="0" applyFont="1" applyBorder="1" applyAlignment="1">
      <alignment horizontal="center"/>
    </xf>
    <xf numFmtId="0" fontId="28" fillId="0" borderId="8" xfId="0" applyFont="1" applyBorder="1" applyAlignment="1">
      <alignment horizontal="center"/>
    </xf>
    <xf numFmtId="0" fontId="27" fillId="0" borderId="19" xfId="0" applyFont="1" applyBorder="1" applyAlignment="1">
      <alignment horizontal="center" vertical="center"/>
    </xf>
    <xf numFmtId="0" fontId="27" fillId="0" borderId="14" xfId="0" applyFont="1" applyBorder="1" applyAlignment="1">
      <alignment horizontal="center" vertical="center"/>
    </xf>
    <xf numFmtId="165" fontId="27" fillId="0" borderId="0" xfId="0" applyNumberFormat="1" applyFont="1" applyBorder="1" applyAlignment="1">
      <alignment horizontal="center" vertical="center"/>
    </xf>
    <xf numFmtId="0" fontId="27" fillId="0" borderId="18" xfId="0" applyFont="1" applyBorder="1" applyAlignment="1">
      <alignment horizontal="center" vertical="center"/>
    </xf>
    <xf numFmtId="2" fontId="27" fillId="0" borderId="0" xfId="0" applyNumberFormat="1" applyFont="1" applyBorder="1" applyAlignment="1">
      <alignment horizontal="center" vertical="center"/>
    </xf>
    <xf numFmtId="0" fontId="0" fillId="0" borderId="10" xfId="0" applyBorder="1"/>
    <xf numFmtId="0" fontId="26" fillId="0" borderId="0" xfId="0" applyFont="1" applyBorder="1"/>
    <xf numFmtId="0" fontId="0" fillId="0" borderId="11" xfId="0" applyBorder="1"/>
    <xf numFmtId="0" fontId="0" fillId="0" borderId="47" xfId="0" applyBorder="1"/>
    <xf numFmtId="0" fontId="28" fillId="0" borderId="47" xfId="0" applyFont="1" applyBorder="1"/>
    <xf numFmtId="0" fontId="27" fillId="0" borderId="47" xfId="0" applyFont="1" applyBorder="1" applyAlignment="1">
      <alignment horizontal="center"/>
    </xf>
    <xf numFmtId="0" fontId="27" fillId="0" borderId="47" xfId="0" applyFont="1" applyBorder="1"/>
    <xf numFmtId="0" fontId="25" fillId="0" borderId="47" xfId="0" applyFont="1" applyBorder="1" applyAlignment="1">
      <alignment horizontal="center" vertical="center"/>
    </xf>
    <xf numFmtId="0" fontId="27" fillId="0" borderId="9" xfId="0" applyFont="1" applyBorder="1" applyAlignment="1">
      <alignment horizontal="center" vertical="center"/>
    </xf>
    <xf numFmtId="0" fontId="27" fillId="0" borderId="34" xfId="0" applyFont="1" applyBorder="1" applyAlignment="1">
      <alignment horizontal="center" vertical="center"/>
    </xf>
    <xf numFmtId="0" fontId="27" fillId="0" borderId="0" xfId="0" applyFont="1" applyBorder="1" applyAlignment="1">
      <alignment horizontal="center" vertical="center"/>
    </xf>
    <xf numFmtId="0" fontId="28" fillId="0" borderId="57" xfId="0" applyFont="1" applyBorder="1"/>
    <xf numFmtId="0" fontId="27" fillId="0" borderId="52" xfId="0" applyFont="1" applyBorder="1"/>
    <xf numFmtId="0" fontId="27" fillId="0" borderId="58" xfId="0" applyFont="1" applyBorder="1"/>
    <xf numFmtId="1" fontId="36" fillId="2" borderId="15" xfId="1" applyNumberFormat="1" applyFont="1" applyBorder="1" applyAlignment="1">
      <alignment horizontal="center" vertical="center"/>
    </xf>
    <xf numFmtId="0" fontId="37" fillId="0" borderId="10" xfId="0" applyFont="1" applyBorder="1" applyAlignment="1">
      <alignment horizontal="center"/>
    </xf>
    <xf numFmtId="0" fontId="37" fillId="0" borderId="4" xfId="0" applyFont="1" applyBorder="1" applyAlignment="1">
      <alignment horizontal="center"/>
    </xf>
    <xf numFmtId="0" fontId="37" fillId="0" borderId="5" xfId="0" applyFont="1" applyBorder="1" applyAlignment="1">
      <alignment horizontal="center"/>
    </xf>
    <xf numFmtId="0" fontId="38" fillId="28" borderId="0" xfId="0" applyFont="1" applyFill="1" applyBorder="1"/>
    <xf numFmtId="14" fontId="38" fillId="28" borderId="0" xfId="0" applyNumberFormat="1" applyFont="1" applyFill="1" applyBorder="1"/>
    <xf numFmtId="0" fontId="38" fillId="28" borderId="0" xfId="0" applyFont="1" applyFill="1" applyBorder="1" applyAlignment="1">
      <alignment horizontal="right"/>
    </xf>
    <xf numFmtId="0" fontId="7" fillId="0" borderId="0" xfId="0" applyFont="1" applyBorder="1" applyAlignment="1">
      <alignment horizontal="center"/>
    </xf>
    <xf numFmtId="0" fontId="26" fillId="0" borderId="21" xfId="0" applyFont="1" applyBorder="1" applyAlignment="1">
      <alignment horizontal="center" vertical="center"/>
    </xf>
    <xf numFmtId="0" fontId="26" fillId="0" borderId="23" xfId="0" applyFont="1" applyBorder="1" applyAlignment="1">
      <alignment horizontal="center" vertical="center"/>
    </xf>
    <xf numFmtId="0" fontId="27" fillId="0" borderId="60" xfId="0" applyFont="1" applyFill="1" applyBorder="1" applyAlignment="1">
      <alignment horizontal="center" vertical="center" wrapText="1"/>
    </xf>
    <xf numFmtId="0" fontId="27" fillId="0" borderId="61" xfId="0" applyFont="1" applyFill="1" applyBorder="1" applyAlignment="1">
      <alignment horizontal="center" vertical="center" wrapText="1"/>
    </xf>
    <xf numFmtId="0" fontId="0" fillId="0" borderId="13" xfId="0" applyBorder="1"/>
    <xf numFmtId="0" fontId="29" fillId="0" borderId="0" xfId="0" applyFont="1" applyBorder="1" applyAlignment="1"/>
    <xf numFmtId="0" fontId="26" fillId="0" borderId="0" xfId="0" applyFont="1" applyBorder="1" applyAlignment="1">
      <alignment horizontal="center" vertical="center"/>
    </xf>
    <xf numFmtId="0" fontId="26" fillId="0" borderId="21" xfId="0" applyFont="1" applyBorder="1" applyAlignment="1">
      <alignment horizontal="center" vertical="center"/>
    </xf>
    <xf numFmtId="0" fontId="26" fillId="0" borderId="23" xfId="0" applyFont="1" applyBorder="1" applyAlignment="1">
      <alignment horizontal="center" vertical="center"/>
    </xf>
    <xf numFmtId="0" fontId="26" fillId="0" borderId="0" xfId="0" applyFont="1" applyBorder="1" applyAlignment="1">
      <alignment horizontal="center" vertical="center"/>
    </xf>
    <xf numFmtId="0" fontId="7" fillId="0" borderId="0" xfId="0" applyFont="1" applyBorder="1" applyAlignment="1">
      <alignment horizontal="center"/>
    </xf>
    <xf numFmtId="0" fontId="28" fillId="0" borderId="0" xfId="0" applyFont="1" applyBorder="1" applyAlignment="1">
      <alignment horizontal="center"/>
    </xf>
    <xf numFmtId="2" fontId="36" fillId="26" borderId="0" xfId="1" applyNumberFormat="1" applyFont="1" applyFill="1" applyBorder="1" applyAlignment="1">
      <alignment horizontal="center" vertical="center"/>
    </xf>
    <xf numFmtId="0" fontId="26" fillId="0" borderId="68" xfId="0" applyFont="1" applyFill="1" applyBorder="1" applyAlignment="1">
      <alignment horizontal="right" wrapText="1"/>
    </xf>
    <xf numFmtId="0" fontId="26" fillId="0" borderId="69" xfId="0" applyFont="1" applyFill="1" applyBorder="1" applyAlignment="1">
      <alignment horizontal="right" wrapText="1"/>
    </xf>
    <xf numFmtId="0" fontId="27" fillId="30" borderId="22" xfId="0" applyFont="1" applyFill="1" applyBorder="1" applyAlignment="1">
      <alignment horizontal="center" vertical="center"/>
    </xf>
    <xf numFmtId="0" fontId="27" fillId="30" borderId="23" xfId="0" applyFont="1" applyFill="1" applyBorder="1" applyAlignment="1">
      <alignment horizontal="center" vertical="center"/>
    </xf>
    <xf numFmtId="165" fontId="27" fillId="30" borderId="20" xfId="0" applyNumberFormat="1" applyFont="1" applyFill="1" applyBorder="1" applyAlignment="1">
      <alignment horizontal="center" vertical="center"/>
    </xf>
    <xf numFmtId="2" fontId="27" fillId="30" borderId="24" xfId="0" applyNumberFormat="1" applyFont="1" applyFill="1" applyBorder="1" applyAlignment="1">
      <alignment horizontal="center" vertical="center"/>
    </xf>
    <xf numFmtId="165" fontId="27" fillId="30" borderId="1" xfId="0" applyNumberFormat="1" applyFont="1" applyFill="1" applyBorder="1" applyAlignment="1">
      <alignment horizontal="center" vertical="center"/>
    </xf>
    <xf numFmtId="165" fontId="27" fillId="30" borderId="7" xfId="0" applyNumberFormat="1" applyFont="1" applyFill="1" applyBorder="1" applyAlignment="1">
      <alignment horizontal="center" vertical="center"/>
    </xf>
    <xf numFmtId="1" fontId="4" fillId="30" borderId="23" xfId="4" applyNumberFormat="1" applyFont="1" applyFill="1" applyBorder="1" applyAlignment="1">
      <alignment horizontal="center" vertical="center"/>
    </xf>
    <xf numFmtId="2" fontId="27" fillId="30" borderId="20" xfId="0" applyNumberFormat="1" applyFont="1" applyFill="1" applyBorder="1" applyAlignment="1">
      <alignment horizontal="center" vertical="center"/>
    </xf>
    <xf numFmtId="165" fontId="27" fillId="30" borderId="24" xfId="0" applyNumberFormat="1" applyFont="1" applyFill="1" applyBorder="1" applyAlignment="1">
      <alignment horizontal="center" vertical="center"/>
    </xf>
    <xf numFmtId="2" fontId="27" fillId="30" borderId="1" xfId="0" applyNumberFormat="1" applyFont="1" applyFill="1" applyBorder="1" applyAlignment="1">
      <alignment horizontal="center" vertical="center"/>
    </xf>
    <xf numFmtId="2" fontId="27" fillId="30" borderId="7" xfId="0" applyNumberFormat="1" applyFont="1" applyFill="1" applyBorder="1" applyAlignment="1">
      <alignment horizontal="center" vertical="center"/>
    </xf>
    <xf numFmtId="1" fontId="4" fillId="30" borderId="15" xfId="4" applyNumberFormat="1" applyFont="1" applyFill="1" applyBorder="1" applyAlignment="1">
      <alignment horizontal="center" vertical="center"/>
    </xf>
    <xf numFmtId="2" fontId="36" fillId="2" borderId="15" xfId="1" applyNumberFormat="1" applyFont="1" applyBorder="1" applyAlignment="1">
      <alignment horizontal="center" vertical="center"/>
    </xf>
    <xf numFmtId="0" fontId="41" fillId="30" borderId="23" xfId="0" applyFont="1" applyFill="1" applyBorder="1"/>
    <xf numFmtId="0" fontId="41" fillId="29" borderId="22" xfId="0" applyFont="1" applyFill="1" applyBorder="1"/>
    <xf numFmtId="0" fontId="41" fillId="29" borderId="23" xfId="0" applyFont="1" applyFill="1" applyBorder="1"/>
    <xf numFmtId="0" fontId="41" fillId="30" borderId="22" xfId="0" applyFont="1" applyFill="1" applyBorder="1"/>
    <xf numFmtId="0" fontId="41" fillId="30" borderId="21" xfId="0" applyFont="1" applyFill="1" applyBorder="1" applyAlignment="1"/>
    <xf numFmtId="0" fontId="41" fillId="29" borderId="21" xfId="0" applyFont="1" applyFill="1" applyBorder="1" applyAlignment="1"/>
    <xf numFmtId="0" fontId="46" fillId="29" borderId="22" xfId="0" applyFont="1" applyFill="1" applyBorder="1"/>
    <xf numFmtId="0" fontId="46" fillId="29" borderId="23" xfId="0" applyFont="1" applyFill="1" applyBorder="1"/>
    <xf numFmtId="0" fontId="41" fillId="29" borderId="21" xfId="0" applyFont="1" applyFill="1" applyBorder="1" applyAlignment="1">
      <alignment wrapText="1"/>
    </xf>
    <xf numFmtId="0" fontId="41" fillId="30" borderId="22" xfId="0" applyFont="1" applyFill="1" applyBorder="1" applyAlignment="1">
      <alignment horizontal="left"/>
    </xf>
    <xf numFmtId="0" fontId="44" fillId="28" borderId="0" xfId="0" applyFont="1" applyFill="1" applyBorder="1"/>
    <xf numFmtId="10" fontId="48" fillId="0" borderId="11" xfId="47" applyNumberFormat="1" applyFont="1" applyBorder="1" applyAlignment="1">
      <alignment vertical="center"/>
    </xf>
    <xf numFmtId="166" fontId="3" fillId="28" borderId="47" xfId="47" applyNumberFormat="1" applyFont="1" applyFill="1" applyBorder="1" applyAlignment="1">
      <alignment horizontal="right" vertical="center"/>
    </xf>
    <xf numFmtId="0" fontId="0" fillId="0" borderId="0" xfId="0" applyFill="1"/>
    <xf numFmtId="0" fontId="27" fillId="0" borderId="0" xfId="0" applyFont="1" applyFill="1" applyBorder="1" applyAlignment="1">
      <alignment vertical="center"/>
    </xf>
    <xf numFmtId="0" fontId="27" fillId="0" borderId="47" xfId="0" applyFont="1" applyFill="1" applyBorder="1" applyAlignment="1">
      <alignment horizontal="center"/>
    </xf>
    <xf numFmtId="0" fontId="27" fillId="0" borderId="0" xfId="0" applyFont="1" applyFill="1" applyBorder="1" applyAlignment="1">
      <alignment wrapText="1"/>
    </xf>
    <xf numFmtId="0" fontId="0" fillId="0" borderId="0" xfId="0" applyFill="1" applyBorder="1"/>
    <xf numFmtId="0" fontId="26" fillId="0" borderId="0" xfId="0" applyFont="1" applyBorder="1" applyAlignment="1">
      <alignment vertical="center"/>
    </xf>
    <xf numFmtId="0" fontId="26" fillId="0" borderId="6" xfId="0" applyFont="1" applyBorder="1" applyAlignment="1">
      <alignment vertical="center"/>
    </xf>
    <xf numFmtId="0" fontId="33" fillId="34" borderId="40" xfId="1" applyFont="1" applyFill="1" applyBorder="1" applyAlignment="1">
      <alignment horizontal="center"/>
    </xf>
    <xf numFmtId="0" fontId="0" fillId="33" borderId="4" xfId="0" applyFill="1" applyBorder="1"/>
    <xf numFmtId="0" fontId="0" fillId="33" borderId="0" xfId="0" applyFill="1" applyBorder="1"/>
    <xf numFmtId="0" fontId="45" fillId="33" borderId="0" xfId="0" applyFont="1" applyFill="1" applyBorder="1"/>
    <xf numFmtId="0" fontId="42" fillId="33" borderId="0" xfId="0" applyFont="1" applyFill="1" applyBorder="1"/>
    <xf numFmtId="0" fontId="0" fillId="33" borderId="13" xfId="0" applyFill="1" applyBorder="1"/>
    <xf numFmtId="0" fontId="0" fillId="33" borderId="0" xfId="0" applyFill="1"/>
    <xf numFmtId="0" fontId="41" fillId="33" borderId="0" xfId="0" applyFont="1" applyFill="1" applyBorder="1" applyAlignment="1"/>
    <xf numFmtId="0" fontId="41" fillId="33" borderId="0" xfId="0" applyFont="1" applyFill="1" applyBorder="1" applyAlignment="1">
      <alignment wrapText="1"/>
    </xf>
    <xf numFmtId="0" fontId="0" fillId="33" borderId="52" xfId="0" applyFill="1" applyBorder="1"/>
    <xf numFmtId="0" fontId="29" fillId="33" borderId="0" xfId="0" applyFont="1" applyFill="1" applyBorder="1" applyAlignment="1"/>
    <xf numFmtId="0" fontId="29" fillId="33" borderId="13" xfId="0" applyFont="1" applyFill="1" applyBorder="1" applyAlignment="1"/>
    <xf numFmtId="0" fontId="51" fillId="2" borderId="40" xfId="1" applyFont="1" applyBorder="1" applyAlignment="1">
      <alignment horizontal="center"/>
    </xf>
    <xf numFmtId="0" fontId="52" fillId="0" borderId="0" xfId="0" applyFont="1" applyBorder="1"/>
    <xf numFmtId="0" fontId="0" fillId="0" borderId="14" xfId="0" applyBorder="1"/>
    <xf numFmtId="0" fontId="0" fillId="0" borderId="18" xfId="0" applyBorder="1"/>
    <xf numFmtId="0" fontId="28" fillId="0" borderId="9" xfId="0" applyFont="1" applyBorder="1"/>
    <xf numFmtId="0" fontId="53" fillId="33" borderId="0" xfId="0" applyFont="1" applyFill="1" applyBorder="1" applyAlignment="1"/>
    <xf numFmtId="10" fontId="48" fillId="0" borderId="0" xfId="47" applyNumberFormat="1" applyFont="1" applyBorder="1" applyAlignment="1">
      <alignment vertical="center"/>
    </xf>
    <xf numFmtId="166" fontId="26" fillId="34" borderId="3" xfId="0" applyNumberFormat="1" applyFont="1" applyFill="1" applyBorder="1" applyAlignment="1" applyProtection="1">
      <alignment horizontal="center"/>
    </xf>
    <xf numFmtId="166" fontId="26" fillId="34" borderId="72" xfId="0" applyNumberFormat="1" applyFont="1" applyFill="1" applyBorder="1" applyAlignment="1" applyProtection="1">
      <alignment horizontal="center"/>
    </xf>
    <xf numFmtId="166" fontId="26" fillId="34" borderId="8" xfId="0" applyNumberFormat="1" applyFont="1" applyFill="1" applyBorder="1" applyAlignment="1" applyProtection="1">
      <alignment horizontal="center"/>
    </xf>
    <xf numFmtId="0" fontId="26" fillId="34" borderId="49" xfId="0" applyFont="1" applyFill="1" applyBorder="1" applyAlignment="1">
      <alignment horizontal="right" wrapText="1"/>
    </xf>
    <xf numFmtId="0" fontId="26" fillId="34" borderId="73" xfId="0" applyFont="1" applyFill="1" applyBorder="1" applyAlignment="1">
      <alignment horizontal="right" wrapText="1"/>
    </xf>
    <xf numFmtId="0" fontId="26" fillId="34" borderId="74" xfId="0" applyFont="1" applyFill="1" applyBorder="1" applyAlignment="1">
      <alignment horizontal="right" wrapText="1"/>
    </xf>
    <xf numFmtId="0" fontId="26" fillId="34" borderId="17" xfId="0" applyFont="1" applyFill="1" applyBorder="1" applyAlignment="1" applyProtection="1">
      <alignment horizontal="center"/>
      <protection locked="0"/>
    </xf>
    <xf numFmtId="0" fontId="26" fillId="34" borderId="14" xfId="0" applyFont="1" applyFill="1" applyBorder="1" applyAlignment="1" applyProtection="1">
      <alignment horizontal="center"/>
      <protection locked="0"/>
    </xf>
    <xf numFmtId="0" fontId="26" fillId="34" borderId="18" xfId="0" applyFont="1" applyFill="1" applyBorder="1" applyAlignment="1" applyProtection="1">
      <alignment horizontal="center"/>
      <protection locked="0"/>
    </xf>
    <xf numFmtId="0" fontId="27" fillId="0" borderId="77" xfId="0" applyFont="1" applyFill="1" applyBorder="1" applyAlignment="1">
      <alignment horizontal="center" vertical="center" wrapText="1"/>
    </xf>
    <xf numFmtId="0" fontId="27" fillId="0" borderId="40" xfId="0" applyFont="1" applyFill="1" applyBorder="1" applyAlignment="1">
      <alignment horizontal="center" vertical="center" wrapText="1"/>
    </xf>
    <xf numFmtId="0" fontId="38" fillId="0" borderId="0" xfId="0" applyFont="1" applyFill="1" applyBorder="1"/>
    <xf numFmtId="0" fontId="38" fillId="0" borderId="0" xfId="0" applyFont="1" applyFill="1" applyBorder="1" applyAlignment="1">
      <alignment horizontal="right"/>
    </xf>
    <xf numFmtId="0" fontId="0" fillId="0" borderId="36" xfId="0" applyBorder="1"/>
    <xf numFmtId="1" fontId="0" fillId="0" borderId="72" xfId="0" applyNumberFormat="1" applyBorder="1"/>
    <xf numFmtId="1" fontId="0" fillId="0" borderId="35" xfId="0" applyNumberFormat="1" applyBorder="1"/>
    <xf numFmtId="1" fontId="0" fillId="35" borderId="8" xfId="0" applyNumberFormat="1" applyFill="1" applyBorder="1"/>
    <xf numFmtId="2" fontId="26" fillId="29" borderId="65" xfId="0" applyNumberFormat="1" applyFont="1" applyFill="1" applyBorder="1" applyAlignment="1" applyProtection="1">
      <alignment horizontal="center"/>
      <protection locked="0"/>
    </xf>
    <xf numFmtId="2" fontId="26" fillId="0" borderId="51" xfId="0" applyNumberFormat="1" applyFont="1" applyFill="1" applyBorder="1" applyAlignment="1" applyProtection="1">
      <alignment horizontal="center" vertical="center"/>
      <protection locked="0"/>
    </xf>
    <xf numFmtId="2" fontId="26" fillId="0" borderId="66" xfId="0" applyNumberFormat="1" applyFont="1" applyFill="1" applyBorder="1" applyAlignment="1" applyProtection="1">
      <alignment horizontal="center"/>
      <protection locked="0"/>
    </xf>
    <xf numFmtId="49" fontId="26" fillId="29" borderId="67" xfId="0" applyNumberFormat="1" applyFont="1" applyFill="1" applyBorder="1" applyAlignment="1">
      <alignment horizontal="right" wrapText="1"/>
    </xf>
    <xf numFmtId="43" fontId="26" fillId="29" borderId="62" xfId="48" applyFont="1" applyFill="1" applyBorder="1" applyAlignment="1" applyProtection="1">
      <alignment horizontal="center"/>
      <protection locked="0"/>
    </xf>
    <xf numFmtId="43" fontId="26" fillId="29" borderId="63" xfId="48" applyFont="1" applyFill="1" applyBorder="1" applyAlignment="1" applyProtection="1">
      <alignment horizontal="center"/>
      <protection locked="0"/>
    </xf>
    <xf numFmtId="43" fontId="26" fillId="29" borderId="64" xfId="48" applyFont="1" applyFill="1" applyBorder="1" applyAlignment="1" applyProtection="1">
      <alignment horizontal="center"/>
      <protection locked="0"/>
    </xf>
    <xf numFmtId="2" fontId="26" fillId="34" borderId="18" xfId="0" applyNumberFormat="1" applyFont="1" applyFill="1" applyBorder="1" applyAlignment="1" applyProtection="1">
      <alignment horizontal="center"/>
      <protection locked="0"/>
    </xf>
    <xf numFmtId="2" fontId="26" fillId="34" borderId="14" xfId="0" applyNumberFormat="1" applyFont="1" applyFill="1" applyBorder="1" applyAlignment="1" applyProtection="1">
      <alignment horizontal="center"/>
      <protection locked="0"/>
    </xf>
    <xf numFmtId="0" fontId="57" fillId="0" borderId="0" xfId="0" applyFont="1" applyAlignment="1">
      <alignment horizontal="center" vertical="center" wrapText="1"/>
    </xf>
    <xf numFmtId="0" fontId="47" fillId="0" borderId="11" xfId="0" applyFont="1" applyBorder="1" applyAlignment="1">
      <alignment horizontal="right" vertical="center"/>
    </xf>
    <xf numFmtId="0" fontId="47" fillId="0" borderId="58" xfId="0" applyFont="1" applyBorder="1" applyAlignment="1">
      <alignment horizontal="right" vertical="center"/>
    </xf>
    <xf numFmtId="0" fontId="26" fillId="0" borderId="44" xfId="0" applyFont="1" applyBorder="1" applyAlignment="1">
      <alignment horizontal="center" vertical="center"/>
    </xf>
    <xf numFmtId="0" fontId="26" fillId="0" borderId="45" xfId="0" applyFont="1" applyBorder="1" applyAlignment="1">
      <alignment horizontal="center" vertical="center"/>
    </xf>
    <xf numFmtId="0" fontId="26" fillId="0" borderId="46" xfId="0" applyFont="1" applyBorder="1" applyAlignment="1">
      <alignment horizontal="center" vertical="center"/>
    </xf>
    <xf numFmtId="0" fontId="26" fillId="0" borderId="0" xfId="0" applyFont="1" applyBorder="1" applyAlignment="1">
      <alignment horizontal="center" vertical="center" wrapText="1"/>
    </xf>
    <xf numFmtId="0" fontId="4" fillId="30" borderId="21" xfId="4" applyFont="1" applyFill="1" applyBorder="1" applyAlignment="1">
      <alignment horizontal="center" vertical="center"/>
    </xf>
    <xf numFmtId="0" fontId="4" fillId="30" borderId="23" xfId="4" applyFont="1" applyFill="1" applyBorder="1" applyAlignment="1">
      <alignment horizontal="center" vertical="center"/>
    </xf>
    <xf numFmtId="0" fontId="26" fillId="30" borderId="21" xfId="0" applyFont="1" applyFill="1" applyBorder="1" applyAlignment="1">
      <alignment horizontal="center"/>
    </xf>
    <xf numFmtId="0" fontId="26" fillId="30" borderId="22" xfId="0" applyFont="1" applyFill="1" applyBorder="1" applyAlignment="1">
      <alignment horizontal="center"/>
    </xf>
    <xf numFmtId="0" fontId="26" fillId="30" borderId="23" xfId="0" applyFont="1" applyFill="1" applyBorder="1" applyAlignment="1">
      <alignment horizontal="center"/>
    </xf>
    <xf numFmtId="0" fontId="4" fillId="30" borderId="22" xfId="4" applyFont="1" applyFill="1" applyBorder="1" applyAlignment="1">
      <alignment horizontal="center" vertical="center"/>
    </xf>
    <xf numFmtId="0" fontId="39" fillId="2" borderId="17" xfId="1" applyFont="1" applyBorder="1" applyAlignment="1">
      <alignment horizontal="center" vertical="center"/>
    </xf>
    <xf numFmtId="0" fontId="39" fillId="2" borderId="2" xfId="1" applyFont="1" applyBorder="1" applyAlignment="1">
      <alignment horizontal="center" vertical="center"/>
    </xf>
    <xf numFmtId="0" fontId="39" fillId="2" borderId="18" xfId="1" applyFont="1" applyBorder="1" applyAlignment="1">
      <alignment horizontal="center" vertical="center"/>
    </xf>
    <xf numFmtId="0" fontId="39" fillId="2" borderId="7" xfId="1" applyFont="1" applyBorder="1" applyAlignment="1">
      <alignment horizontal="center" vertical="center"/>
    </xf>
    <xf numFmtId="1" fontId="31" fillId="2" borderId="3" xfId="1" applyNumberFormat="1" applyFont="1" applyBorder="1" applyAlignment="1">
      <alignment horizontal="center" vertical="center"/>
    </xf>
    <xf numFmtId="1" fontId="31" fillId="2" borderId="8" xfId="1" applyNumberFormat="1" applyFont="1" applyBorder="1" applyAlignment="1">
      <alignment horizontal="center" vertical="center"/>
    </xf>
    <xf numFmtId="0" fontId="26" fillId="30" borderId="21" xfId="0" applyFont="1" applyFill="1" applyBorder="1" applyAlignment="1">
      <alignment horizontal="center" vertical="center"/>
    </xf>
    <xf numFmtId="0" fontId="26" fillId="30" borderId="22" xfId="0" applyFont="1" applyFill="1" applyBorder="1" applyAlignment="1">
      <alignment horizontal="center" vertical="center"/>
    </xf>
    <xf numFmtId="0" fontId="26" fillId="30" borderId="23" xfId="0" applyFont="1" applyFill="1" applyBorder="1" applyAlignment="1">
      <alignment horizontal="center" vertical="center"/>
    </xf>
    <xf numFmtId="0" fontId="29" fillId="0" borderId="4" xfId="0" applyFont="1" applyBorder="1" applyAlignment="1">
      <alignment horizontal="center"/>
    </xf>
    <xf numFmtId="0" fontId="29" fillId="0" borderId="0" xfId="0" applyFont="1" applyBorder="1" applyAlignment="1">
      <alignment horizontal="center"/>
    </xf>
    <xf numFmtId="0" fontId="29" fillId="0" borderId="13" xfId="0" applyFont="1" applyBorder="1" applyAlignment="1">
      <alignment horizontal="center"/>
    </xf>
    <xf numFmtId="0" fontId="55" fillId="0" borderId="11" xfId="0" applyFont="1" applyFill="1" applyBorder="1" applyAlignment="1">
      <alignment horizontal="center" vertical="center"/>
    </xf>
    <xf numFmtId="0" fontId="56" fillId="0" borderId="0" xfId="0" applyFont="1" applyAlignment="1">
      <alignment horizontal="center" vertical="center" wrapText="1"/>
    </xf>
    <xf numFmtId="43" fontId="26" fillId="27" borderId="55" xfId="48" applyFont="1" applyFill="1" applyBorder="1" applyAlignment="1" applyProtection="1">
      <alignment horizontal="center"/>
      <protection locked="0"/>
    </xf>
    <xf numFmtId="43" fontId="26" fillId="27" borderId="56" xfId="48" applyFont="1" applyFill="1" applyBorder="1" applyAlignment="1" applyProtection="1">
      <alignment horizontal="center"/>
      <protection locked="0"/>
    </xf>
    <xf numFmtId="0" fontId="27" fillId="0" borderId="55" xfId="0" applyFont="1" applyBorder="1" applyAlignment="1">
      <alignment horizontal="center" vertical="top" wrapText="1"/>
    </xf>
    <xf numFmtId="0" fontId="27" fillId="0" borderId="59" xfId="0" applyFont="1" applyBorder="1" applyAlignment="1">
      <alignment horizontal="center" vertical="top" wrapText="1"/>
    </xf>
    <xf numFmtId="0" fontId="26" fillId="0" borderId="41" xfId="0" applyFont="1" applyBorder="1" applyAlignment="1">
      <alignment horizontal="center" vertical="center"/>
    </xf>
    <xf numFmtId="0" fontId="27" fillId="0" borderId="48" xfId="0" applyFont="1" applyBorder="1" applyAlignment="1">
      <alignment horizontal="center" vertical="center"/>
    </xf>
    <xf numFmtId="0" fontId="27" fillId="0" borderId="40" xfId="0" applyFont="1" applyBorder="1" applyAlignment="1">
      <alignment horizontal="center" vertical="center"/>
    </xf>
    <xf numFmtId="0" fontId="26" fillId="0" borderId="10" xfId="0" applyFont="1" applyBorder="1" applyAlignment="1">
      <alignment horizontal="center" vertical="center"/>
    </xf>
    <xf numFmtId="0" fontId="26" fillId="0" borderId="11" xfId="0" applyFont="1" applyBorder="1" applyAlignment="1">
      <alignment horizontal="center" vertical="center"/>
    </xf>
    <xf numFmtId="0" fontId="26" fillId="0" borderId="12" xfId="0" applyFont="1" applyBorder="1" applyAlignment="1">
      <alignment horizontal="center" vertical="center"/>
    </xf>
    <xf numFmtId="0" fontId="26" fillId="0" borderId="5" xfId="0" applyFont="1" applyBorder="1" applyAlignment="1">
      <alignment horizontal="center" vertical="center"/>
    </xf>
    <xf numFmtId="0" fontId="26" fillId="0" borderId="6" xfId="0" applyFont="1" applyBorder="1" applyAlignment="1">
      <alignment horizontal="center" vertical="center"/>
    </xf>
    <xf numFmtId="0" fontId="26" fillId="0" borderId="16" xfId="0" applyFont="1" applyBorder="1" applyAlignment="1">
      <alignment horizontal="center" vertical="center"/>
    </xf>
    <xf numFmtId="0" fontId="27" fillId="0" borderId="0" xfId="0" applyFont="1" applyBorder="1" applyAlignment="1">
      <alignment horizontal="center"/>
    </xf>
    <xf numFmtId="0" fontId="27" fillId="0" borderId="6" xfId="0" applyFont="1" applyBorder="1" applyAlignment="1">
      <alignment horizontal="center"/>
    </xf>
    <xf numFmtId="0" fontId="27" fillId="0" borderId="13" xfId="0" applyFont="1" applyBorder="1" applyAlignment="1">
      <alignment horizontal="center"/>
    </xf>
    <xf numFmtId="0" fontId="35" fillId="0" borderId="49" xfId="2" applyFont="1" applyFill="1" applyBorder="1" applyAlignment="1">
      <alignment horizontal="center"/>
    </xf>
    <xf numFmtId="0" fontId="35" fillId="0" borderId="50" xfId="2" applyFont="1" applyFill="1" applyBorder="1" applyAlignment="1">
      <alignment horizontal="center"/>
    </xf>
    <xf numFmtId="0" fontId="54" fillId="0" borderId="0" xfId="0" applyFont="1" applyBorder="1" applyAlignment="1">
      <alignment horizontal="center" wrapText="1"/>
    </xf>
    <xf numFmtId="0" fontId="47" fillId="0" borderId="0" xfId="0" applyFont="1" applyBorder="1" applyAlignment="1">
      <alignment horizontal="center"/>
    </xf>
    <xf numFmtId="0" fontId="30" fillId="0" borderId="4" xfId="0" applyFont="1" applyBorder="1" applyAlignment="1">
      <alignment horizontal="center"/>
    </xf>
    <xf numFmtId="0" fontId="30" fillId="0" borderId="0" xfId="0" applyFont="1" applyBorder="1" applyAlignment="1">
      <alignment horizontal="center"/>
    </xf>
    <xf numFmtId="0" fontId="30" fillId="0" borderId="13" xfId="0" applyFont="1" applyBorder="1" applyAlignment="1">
      <alignment horizontal="center"/>
    </xf>
    <xf numFmtId="0" fontId="26" fillId="32" borderId="11" xfId="0" applyFont="1" applyFill="1" applyBorder="1" applyAlignment="1" applyProtection="1">
      <alignment horizontal="center"/>
      <protection locked="0"/>
    </xf>
    <xf numFmtId="0" fontId="26" fillId="32" borderId="12" xfId="0" applyFont="1" applyFill="1" applyBorder="1" applyAlignment="1" applyProtection="1">
      <alignment horizontal="center"/>
      <protection locked="0"/>
    </xf>
    <xf numFmtId="0" fontId="34" fillId="0" borderId="10" xfId="0" applyFont="1" applyBorder="1" applyAlignment="1">
      <alignment horizontal="center" vertical="center"/>
    </xf>
    <xf numFmtId="0" fontId="32" fillId="0" borderId="11" xfId="0" applyFont="1" applyBorder="1" applyAlignment="1">
      <alignment horizontal="center" vertical="center"/>
    </xf>
    <xf numFmtId="0" fontId="32" fillId="0" borderId="12" xfId="0" applyFont="1" applyBorder="1" applyAlignment="1">
      <alignment horizontal="center" vertical="center"/>
    </xf>
    <xf numFmtId="0" fontId="32" fillId="0" borderId="4" xfId="0" applyFont="1" applyBorder="1" applyAlignment="1">
      <alignment horizontal="center" vertical="center"/>
    </xf>
    <xf numFmtId="0" fontId="32" fillId="0" borderId="0" xfId="0" applyFont="1" applyBorder="1" applyAlignment="1">
      <alignment horizontal="center" vertical="center"/>
    </xf>
    <xf numFmtId="0" fontId="32" fillId="0" borderId="13" xfId="0" applyFont="1" applyBorder="1" applyAlignment="1">
      <alignment horizontal="center" vertical="center"/>
    </xf>
    <xf numFmtId="0" fontId="32" fillId="0" borderId="5" xfId="0" applyFont="1" applyBorder="1" applyAlignment="1">
      <alignment horizontal="center" vertical="center"/>
    </xf>
    <xf numFmtId="0" fontId="32" fillId="0" borderId="6" xfId="0" applyFont="1" applyBorder="1" applyAlignment="1">
      <alignment horizontal="center" vertical="center"/>
    </xf>
    <xf numFmtId="0" fontId="32" fillId="0" borderId="16" xfId="0" applyFont="1" applyBorder="1" applyAlignment="1">
      <alignment horizontal="center" vertical="center"/>
    </xf>
    <xf numFmtId="0" fontId="43" fillId="31" borderId="0" xfId="0" applyFont="1" applyFill="1" applyBorder="1" applyAlignment="1" applyProtection="1">
      <alignment horizontal="center"/>
      <protection locked="0"/>
    </xf>
    <xf numFmtId="0" fontId="43" fillId="31" borderId="13" xfId="0" applyFont="1" applyFill="1" applyBorder="1" applyAlignment="1" applyProtection="1">
      <alignment horizontal="center"/>
      <protection locked="0"/>
    </xf>
    <xf numFmtId="0" fontId="37" fillId="31" borderId="6" xfId="0" applyFont="1" applyFill="1" applyBorder="1" applyAlignment="1" applyProtection="1">
      <alignment horizontal="center"/>
      <protection locked="0"/>
    </xf>
    <xf numFmtId="0" fontId="37" fillId="31" borderId="16" xfId="0" applyFont="1" applyFill="1" applyBorder="1" applyAlignment="1" applyProtection="1">
      <alignment horizontal="center"/>
      <protection locked="0"/>
    </xf>
    <xf numFmtId="0" fontId="49" fillId="0" borderId="41" xfId="0" applyFont="1" applyBorder="1" applyAlignment="1">
      <alignment horizontal="center"/>
    </xf>
    <xf numFmtId="0" fontId="49" fillId="0" borderId="48" xfId="0" applyFont="1" applyBorder="1" applyAlignment="1">
      <alignment horizontal="center"/>
    </xf>
    <xf numFmtId="0" fontId="49" fillId="0" borderId="40" xfId="0" applyFont="1" applyBorder="1" applyAlignment="1">
      <alignment horizontal="center"/>
    </xf>
    <xf numFmtId="0" fontId="40" fillId="30" borderId="17" xfId="1" applyFont="1" applyFill="1" applyBorder="1" applyAlignment="1">
      <alignment horizontal="center" vertical="center"/>
    </xf>
    <xf numFmtId="0" fontId="40" fillId="30" borderId="2" xfId="1" applyFont="1" applyFill="1" applyBorder="1" applyAlignment="1">
      <alignment horizontal="center" vertical="center"/>
    </xf>
    <xf numFmtId="0" fontId="40" fillId="30" borderId="18" xfId="1" applyFont="1" applyFill="1" applyBorder="1" applyAlignment="1">
      <alignment horizontal="center" vertical="center"/>
    </xf>
    <xf numFmtId="0" fontId="40" fillId="30" borderId="7" xfId="1" applyFont="1" applyFill="1" applyBorder="1" applyAlignment="1">
      <alignment horizontal="center" vertical="center"/>
    </xf>
    <xf numFmtId="1" fontId="36" fillId="30" borderId="3" xfId="1" applyNumberFormat="1" applyFont="1" applyFill="1" applyBorder="1" applyAlignment="1">
      <alignment horizontal="center" vertical="center"/>
    </xf>
    <xf numFmtId="1" fontId="36" fillId="30" borderId="8" xfId="1" applyNumberFormat="1" applyFont="1" applyFill="1" applyBorder="1" applyAlignment="1">
      <alignment horizontal="center" vertical="center"/>
    </xf>
    <xf numFmtId="1" fontId="31" fillId="30" borderId="3" xfId="1" applyNumberFormat="1" applyFont="1" applyFill="1" applyBorder="1" applyAlignment="1">
      <alignment horizontal="center" vertical="center"/>
    </xf>
    <xf numFmtId="1" fontId="31" fillId="30" borderId="8" xfId="1" applyNumberFormat="1" applyFont="1" applyFill="1" applyBorder="1" applyAlignment="1">
      <alignment horizontal="center" vertical="center"/>
    </xf>
    <xf numFmtId="0" fontId="31" fillId="30" borderId="10" xfId="1" applyFont="1" applyFill="1" applyBorder="1" applyAlignment="1">
      <alignment horizontal="center" vertical="center"/>
    </xf>
    <xf numFmtId="0" fontId="31" fillId="30" borderId="11" xfId="1" applyFont="1" applyFill="1" applyBorder="1" applyAlignment="1">
      <alignment horizontal="center" vertical="center"/>
    </xf>
    <xf numFmtId="0" fontId="31" fillId="30" borderId="70" xfId="1" applyFont="1" applyFill="1" applyBorder="1" applyAlignment="1">
      <alignment horizontal="center" vertical="center"/>
    </xf>
    <xf numFmtId="0" fontId="31" fillId="30" borderId="5" xfId="1" applyFont="1" applyFill="1" applyBorder="1" applyAlignment="1">
      <alignment horizontal="center" vertical="center"/>
    </xf>
    <xf numFmtId="0" fontId="31" fillId="30" borderId="6" xfId="1" applyFont="1" applyFill="1" applyBorder="1" applyAlignment="1">
      <alignment horizontal="center" vertical="center"/>
    </xf>
    <xf numFmtId="0" fontId="31" fillId="30" borderId="71" xfId="1" applyFont="1" applyFill="1" applyBorder="1" applyAlignment="1">
      <alignment horizontal="center" vertical="center"/>
    </xf>
    <xf numFmtId="0" fontId="7" fillId="0" borderId="4" xfId="0" applyFont="1" applyBorder="1" applyAlignment="1">
      <alignment horizontal="center"/>
    </xf>
    <xf numFmtId="0" fontId="7" fillId="0" borderId="0" xfId="0" applyFont="1" applyBorder="1" applyAlignment="1">
      <alignment horizontal="center"/>
    </xf>
    <xf numFmtId="0" fontId="28" fillId="0" borderId="0" xfId="0" applyFont="1" applyBorder="1" applyAlignment="1">
      <alignment horizontal="center"/>
    </xf>
    <xf numFmtId="0" fontId="28" fillId="0" borderId="13" xfId="0" applyFont="1" applyBorder="1" applyAlignment="1">
      <alignment horizontal="center"/>
    </xf>
    <xf numFmtId="2" fontId="36" fillId="2" borderId="44" xfId="1" applyNumberFormat="1" applyFont="1" applyBorder="1" applyAlignment="1">
      <alignment horizontal="center" vertical="center"/>
    </xf>
    <xf numFmtId="2" fontId="36" fillId="2" borderId="46" xfId="1" applyNumberFormat="1" applyFont="1" applyBorder="1" applyAlignment="1">
      <alignment horizontal="center" vertical="center"/>
    </xf>
    <xf numFmtId="0" fontId="26" fillId="0" borderId="21" xfId="0" applyFont="1" applyBorder="1" applyAlignment="1">
      <alignment horizontal="center"/>
    </xf>
    <xf numFmtId="0" fontId="26" fillId="0" borderId="23" xfId="0" applyFont="1" applyBorder="1" applyAlignment="1">
      <alignment horizontal="center"/>
    </xf>
    <xf numFmtId="0" fontId="28" fillId="0" borderId="9" xfId="0" applyFont="1" applyBorder="1" applyAlignment="1">
      <alignment horizontal="center" wrapText="1"/>
    </xf>
    <xf numFmtId="0" fontId="28" fillId="0" borderId="1" xfId="0" applyFont="1" applyBorder="1" applyAlignment="1">
      <alignment horizontal="center" wrapText="1"/>
    </xf>
    <xf numFmtId="0" fontId="28" fillId="0" borderId="39" xfId="0" applyFont="1" applyBorder="1" applyAlignment="1">
      <alignment horizontal="center" wrapText="1"/>
    </xf>
    <xf numFmtId="0" fontId="27" fillId="0" borderId="19" xfId="0" applyFont="1" applyBorder="1" applyAlignment="1">
      <alignment horizontal="center" wrapText="1"/>
    </xf>
    <xf numFmtId="0" fontId="27" fillId="0" borderId="20" xfId="0" applyFont="1" applyBorder="1" applyAlignment="1">
      <alignment horizontal="center" wrapText="1"/>
    </xf>
    <xf numFmtId="0" fontId="27" fillId="0" borderId="36" xfId="0" applyFont="1" applyBorder="1" applyAlignment="1">
      <alignment horizontal="center" wrapText="1"/>
    </xf>
    <xf numFmtId="0" fontId="27" fillId="0" borderId="39" xfId="0" applyFont="1" applyBorder="1" applyAlignment="1">
      <alignment horizontal="center" wrapText="1"/>
    </xf>
    <xf numFmtId="0" fontId="27" fillId="0" borderId="41" xfId="0" applyFont="1" applyBorder="1" applyAlignment="1">
      <alignment horizontal="center"/>
    </xf>
    <xf numFmtId="0" fontId="27" fillId="0" borderId="40" xfId="0" applyFont="1" applyBorder="1" applyAlignment="1">
      <alignment horizontal="center"/>
    </xf>
    <xf numFmtId="0" fontId="28" fillId="0" borderId="7" xfId="0" applyFont="1" applyBorder="1" applyAlignment="1">
      <alignment horizontal="center" wrapText="1"/>
    </xf>
    <xf numFmtId="0" fontId="27" fillId="0" borderId="42" xfId="0" applyFont="1" applyBorder="1" applyAlignment="1">
      <alignment horizontal="center" wrapText="1"/>
    </xf>
    <xf numFmtId="0" fontId="27" fillId="0" borderId="18" xfId="0" applyFont="1" applyBorder="1" applyAlignment="1">
      <alignment horizontal="center" wrapText="1"/>
    </xf>
    <xf numFmtId="0" fontId="27" fillId="0" borderId="43" xfId="0" applyFont="1" applyBorder="1" applyAlignment="1">
      <alignment horizontal="center" wrapText="1"/>
    </xf>
    <xf numFmtId="0" fontId="27" fillId="0" borderId="53" xfId="0" applyFont="1" applyBorder="1" applyAlignment="1">
      <alignment horizontal="center"/>
    </xf>
    <xf numFmtId="0" fontId="27" fillId="0" borderId="54" xfId="0" applyFont="1" applyBorder="1" applyAlignment="1">
      <alignment horizontal="center"/>
    </xf>
    <xf numFmtId="166" fontId="26" fillId="34" borderId="75" xfId="2" applyNumberFormat="1" applyFont="1" applyFill="1" applyBorder="1" applyAlignment="1" applyProtection="1">
      <alignment horizontal="center"/>
    </xf>
    <xf numFmtId="166" fontId="26" fillId="34" borderId="76" xfId="2" applyNumberFormat="1" applyFont="1" applyFill="1" applyBorder="1" applyAlignment="1" applyProtection="1">
      <alignment horizontal="center"/>
    </xf>
    <xf numFmtId="0" fontId="27" fillId="0" borderId="52" xfId="0" applyFont="1" applyBorder="1" applyAlignment="1">
      <alignment horizontal="center" vertical="top" wrapText="1"/>
    </xf>
    <xf numFmtId="0" fontId="47" fillId="0" borderId="0" xfId="0" applyFont="1" applyBorder="1" applyAlignment="1">
      <alignment horizontal="right" vertical="center"/>
    </xf>
    <xf numFmtId="0" fontId="37" fillId="34" borderId="11" xfId="0" applyFont="1" applyFill="1" applyBorder="1" applyAlignment="1" applyProtection="1">
      <alignment horizontal="center"/>
    </xf>
    <xf numFmtId="0" fontId="37" fillId="34" borderId="12" xfId="0" applyFont="1" applyFill="1" applyBorder="1" applyAlignment="1" applyProtection="1">
      <alignment horizontal="center"/>
    </xf>
    <xf numFmtId="0" fontId="43" fillId="34" borderId="0" xfId="0" applyFont="1" applyFill="1" applyBorder="1" applyAlignment="1" applyProtection="1">
      <alignment horizontal="center"/>
    </xf>
    <xf numFmtId="0" fontId="43" fillId="34" borderId="13" xfId="0" applyFont="1" applyFill="1" applyBorder="1" applyAlignment="1" applyProtection="1">
      <alignment horizontal="center"/>
    </xf>
    <xf numFmtId="0" fontId="37" fillId="34" borderId="6" xfId="0" applyFont="1" applyFill="1" applyBorder="1" applyAlignment="1" applyProtection="1">
      <alignment horizontal="center"/>
    </xf>
    <xf numFmtId="0" fontId="37" fillId="34" borderId="16" xfId="0" applyFont="1" applyFill="1" applyBorder="1" applyAlignment="1" applyProtection="1">
      <alignment horizontal="center"/>
    </xf>
    <xf numFmtId="166" fontId="26" fillId="34" borderId="55" xfId="2" applyNumberFormat="1" applyFont="1" applyFill="1" applyBorder="1" applyAlignment="1" applyProtection="1">
      <alignment horizontal="center"/>
    </xf>
    <xf numFmtId="166" fontId="26" fillId="34" borderId="56" xfId="2" applyNumberFormat="1" applyFont="1" applyFill="1" applyBorder="1" applyAlignment="1" applyProtection="1">
      <alignment horizontal="center"/>
    </xf>
    <xf numFmtId="0" fontId="50" fillId="33" borderId="17" xfId="0" applyFont="1" applyFill="1" applyBorder="1"/>
    <xf numFmtId="0" fontId="50" fillId="33" borderId="3" xfId="0" applyFont="1" applyFill="1" applyBorder="1"/>
  </cellXfs>
  <cellStyles count="49">
    <cellStyle name="20 % - Accent1 2" xfId="5" xr:uid="{00000000-0005-0000-0000-000000000000}"/>
    <cellStyle name="20 % - Accent2 2" xfId="6" xr:uid="{00000000-0005-0000-0000-000001000000}"/>
    <cellStyle name="20 % - Accent3 2" xfId="7" xr:uid="{00000000-0005-0000-0000-000002000000}"/>
    <cellStyle name="20 % - Accent4 2" xfId="8" xr:uid="{00000000-0005-0000-0000-000003000000}"/>
    <cellStyle name="20 % - Accent5 2" xfId="9" xr:uid="{00000000-0005-0000-0000-000004000000}"/>
    <cellStyle name="20 % - Accent6 2" xfId="10" xr:uid="{00000000-0005-0000-0000-000005000000}"/>
    <cellStyle name="40 % - Accent1 2" xfId="11" xr:uid="{00000000-0005-0000-0000-000006000000}"/>
    <cellStyle name="40 % - Accent2 2" xfId="12" xr:uid="{00000000-0005-0000-0000-000007000000}"/>
    <cellStyle name="40 % - Accent3 2" xfId="13" xr:uid="{00000000-0005-0000-0000-000008000000}"/>
    <cellStyle name="40 % - Accent4" xfId="2" builtinId="43"/>
    <cellStyle name="40 % - Accent4 2" xfId="14" xr:uid="{00000000-0005-0000-0000-00000A000000}"/>
    <cellStyle name="40 % - Accent5 2" xfId="15" xr:uid="{00000000-0005-0000-0000-00000B000000}"/>
    <cellStyle name="40 % - Accent6 2" xfId="16" xr:uid="{00000000-0005-0000-0000-00000C000000}"/>
    <cellStyle name="60 % - Accent1 2" xfId="17" xr:uid="{00000000-0005-0000-0000-00000D000000}"/>
    <cellStyle name="60 % - Accent2 2" xfId="18" xr:uid="{00000000-0005-0000-0000-00000E000000}"/>
    <cellStyle name="60 % - Accent3 2" xfId="19" xr:uid="{00000000-0005-0000-0000-00000F000000}"/>
    <cellStyle name="60 % - Accent4 2" xfId="20" xr:uid="{00000000-0005-0000-0000-000010000000}"/>
    <cellStyle name="60 % - Accent5 2" xfId="21" xr:uid="{00000000-0005-0000-0000-000011000000}"/>
    <cellStyle name="60 % - Accent6 2" xfId="22" xr:uid="{00000000-0005-0000-0000-000012000000}"/>
    <cellStyle name="Accent1 2" xfId="23" xr:uid="{00000000-0005-0000-0000-000013000000}"/>
    <cellStyle name="Accent2 2" xfId="24" xr:uid="{00000000-0005-0000-0000-000014000000}"/>
    <cellStyle name="Accent3 2" xfId="25" xr:uid="{00000000-0005-0000-0000-000015000000}"/>
    <cellStyle name="Accent4 2" xfId="26" xr:uid="{00000000-0005-0000-0000-000016000000}"/>
    <cellStyle name="Accent5 2" xfId="27" xr:uid="{00000000-0005-0000-0000-000017000000}"/>
    <cellStyle name="Accent6 2" xfId="28" xr:uid="{00000000-0005-0000-0000-000018000000}"/>
    <cellStyle name="Avertissement 2" xfId="29" xr:uid="{00000000-0005-0000-0000-000019000000}"/>
    <cellStyle name="Calcul 2" xfId="30" xr:uid="{00000000-0005-0000-0000-00001A000000}"/>
    <cellStyle name="Cellule liée 2" xfId="31" xr:uid="{00000000-0005-0000-0000-00001B000000}"/>
    <cellStyle name="Commentaire 2" xfId="32" xr:uid="{00000000-0005-0000-0000-00001C000000}"/>
    <cellStyle name="Entrée 2" xfId="33" xr:uid="{00000000-0005-0000-0000-00001D000000}"/>
    <cellStyle name="Insatisfaisant" xfId="1" builtinId="27"/>
    <cellStyle name="Insatisfaisant 2" xfId="34" xr:uid="{00000000-0005-0000-0000-00001F000000}"/>
    <cellStyle name="Milliers" xfId="48" builtinId="3"/>
    <cellStyle name="Milliers 2" xfId="35" xr:uid="{00000000-0005-0000-0000-000021000000}"/>
    <cellStyle name="Neutre 2" xfId="36" xr:uid="{00000000-0005-0000-0000-000022000000}"/>
    <cellStyle name="Normal" xfId="0" builtinId="0"/>
    <cellStyle name="Normal 2" xfId="3" xr:uid="{00000000-0005-0000-0000-000024000000}"/>
    <cellStyle name="Normal 3" xfId="4" xr:uid="{00000000-0005-0000-0000-000025000000}"/>
    <cellStyle name="Pourcentage" xfId="47" builtinId="5"/>
    <cellStyle name="Satisfaisant 2" xfId="37" xr:uid="{00000000-0005-0000-0000-000026000000}"/>
    <cellStyle name="Sortie 2" xfId="38" xr:uid="{00000000-0005-0000-0000-000027000000}"/>
    <cellStyle name="Texte explicatif 2" xfId="39" xr:uid="{00000000-0005-0000-0000-000028000000}"/>
    <cellStyle name="Titre 2" xfId="40" xr:uid="{00000000-0005-0000-0000-000029000000}"/>
    <cellStyle name="Titre 1 2" xfId="41" xr:uid="{00000000-0005-0000-0000-00002A000000}"/>
    <cellStyle name="Titre 2 2" xfId="42" xr:uid="{00000000-0005-0000-0000-00002B000000}"/>
    <cellStyle name="Titre 3 2" xfId="43" xr:uid="{00000000-0005-0000-0000-00002C000000}"/>
    <cellStyle name="Titre 4 2" xfId="44" xr:uid="{00000000-0005-0000-0000-00002D000000}"/>
    <cellStyle name="Total 2" xfId="45" xr:uid="{00000000-0005-0000-0000-00002E000000}"/>
    <cellStyle name="Vérification 2" xfId="46" xr:uid="{00000000-0005-0000-0000-00002F000000}"/>
  </cellStyles>
  <dxfs count="15">
    <dxf>
      <fill>
        <patternFill patternType="lightGrid">
          <fgColor rgb="FF00B050"/>
          <bgColor auto="1"/>
        </patternFill>
      </fill>
    </dxf>
    <dxf>
      <font>
        <b/>
        <i val="0"/>
        <color rgb="FF00B050"/>
      </font>
    </dxf>
    <dxf>
      <font>
        <b/>
        <i val="0"/>
        <color rgb="FFFF0000"/>
      </font>
    </dxf>
    <dxf>
      <fill>
        <patternFill patternType="lightGrid">
          <fgColor rgb="FF00B050"/>
          <bgColor auto="1"/>
        </patternFill>
      </fill>
    </dxf>
    <dxf>
      <font>
        <b/>
        <i val="0"/>
        <color rgb="FF00B050"/>
      </font>
    </dxf>
    <dxf>
      <font>
        <b/>
        <i val="0"/>
        <color rgb="FFFF0000"/>
      </font>
    </dxf>
    <dxf>
      <fill>
        <patternFill patternType="lightGrid">
          <fgColor rgb="FF00B050"/>
          <bgColor auto="1"/>
        </patternFill>
      </fill>
    </dxf>
    <dxf>
      <font>
        <b/>
        <i val="0"/>
        <color rgb="FF00B050"/>
      </font>
    </dxf>
    <dxf>
      <font>
        <b/>
        <i val="0"/>
        <color rgb="FFFF0000"/>
      </font>
    </dxf>
    <dxf>
      <fill>
        <patternFill patternType="lightGrid">
          <fgColor rgb="FF00B050"/>
          <bgColor auto="1"/>
        </patternFill>
      </fill>
    </dxf>
    <dxf>
      <font>
        <b/>
        <i val="0"/>
        <color rgb="FF00B050"/>
      </font>
    </dxf>
    <dxf>
      <font>
        <b/>
        <i val="0"/>
        <color rgb="FFFF0000"/>
      </font>
    </dxf>
    <dxf>
      <fill>
        <patternFill patternType="lightGrid">
          <fgColor rgb="FF00B050"/>
          <bgColor auto="1"/>
        </patternFill>
      </fill>
    </dxf>
    <dxf>
      <font>
        <b/>
        <i val="0"/>
        <color rgb="FF00B050"/>
      </font>
    </dxf>
    <dxf>
      <font>
        <b/>
        <i val="0"/>
        <color rgb="FFFF0000"/>
      </font>
    </dxf>
  </dxfs>
  <tableStyles count="0" defaultTableStyle="TableStyleMedium2" defaultPivotStyle="PivotStyleLight16"/>
  <colors>
    <mruColors>
      <color rgb="FFFF9999"/>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1190065</xdr:colOff>
      <xdr:row>27</xdr:row>
      <xdr:rowOff>201705</xdr:rowOff>
    </xdr:from>
    <xdr:ext cx="1723464" cy="392206"/>
    <mc:AlternateContent xmlns:mc="http://schemas.openxmlformats.org/markup-compatibility/2006" xmlns:a14="http://schemas.microsoft.com/office/drawing/2010/main">
      <mc:Choice Requires="a14">
        <xdr:sp macro="" textlink="">
          <xdr:nvSpPr>
            <xdr:cNvPr id="2" name="ZoneTexte 1">
              <a:extLst>
                <a:ext uri="{FF2B5EF4-FFF2-40B4-BE49-F238E27FC236}">
                  <a16:creationId xmlns:a16="http://schemas.microsoft.com/office/drawing/2014/main" id="{00000000-0008-0000-0000-000002000000}"/>
                </a:ext>
              </a:extLst>
            </xdr:cNvPr>
            <xdr:cNvSpPr txBox="1"/>
          </xdr:nvSpPr>
          <xdr:spPr>
            <a:xfrm>
              <a:off x="4933390" y="6050055"/>
              <a:ext cx="1723464" cy="3922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14:m>
                <m:oMathPara xmlns:m="http://schemas.openxmlformats.org/officeDocument/2006/math">
                  <m:oMathParaPr>
                    <m:jc m:val="centerGroup"/>
                  </m:oMathParaPr>
                  <m:oMath xmlns:m="http://schemas.openxmlformats.org/officeDocument/2006/math">
                    <m:f>
                      <m:fPr>
                        <m:ctrlPr>
                          <a:rPr lang="fr-FR" sz="1100" i="1">
                            <a:latin typeface="Cambria Math" panose="02040503050406030204" pitchFamily="18" charset="0"/>
                          </a:rPr>
                        </m:ctrlPr>
                      </m:fPr>
                      <m:num>
                        <m:r>
                          <a:rPr lang="fr-FR" sz="1100" i="1">
                            <a:latin typeface="Cambria Math"/>
                          </a:rPr>
                          <m:t>(</m:t>
                        </m:r>
                        <m:r>
                          <a:rPr lang="fr-FR" sz="1100" i="1">
                            <a:latin typeface="Cambria Math"/>
                          </a:rPr>
                          <m:t>𝑆</m:t>
                        </m:r>
                        <m:r>
                          <a:rPr lang="fr-FR" sz="1100" i="1">
                            <a:latin typeface="Cambria Math"/>
                          </a:rPr>
                          <m:t>1 </m:t>
                        </m:r>
                        <m:r>
                          <a:rPr lang="fr-FR" sz="1100" i="1">
                            <a:latin typeface="Cambria Math"/>
                          </a:rPr>
                          <m:t>𝑥</m:t>
                        </m:r>
                        <m:r>
                          <a:rPr lang="fr-FR" sz="1100" i="1">
                            <a:latin typeface="Cambria Math"/>
                          </a:rPr>
                          <m:t> </m:t>
                        </m:r>
                        <m:r>
                          <a:rPr lang="fr-FR" sz="1100" i="1">
                            <a:latin typeface="Cambria Math"/>
                          </a:rPr>
                          <m:t>𝐶</m:t>
                        </m:r>
                        <m:r>
                          <a:rPr lang="fr-FR" sz="1100" i="1">
                            <a:latin typeface="Cambria Math"/>
                          </a:rPr>
                          <m:t>1) + (</m:t>
                        </m:r>
                        <m:r>
                          <a:rPr lang="fr-FR" sz="1100" i="1">
                            <a:latin typeface="Cambria Math"/>
                          </a:rPr>
                          <m:t>𝑆</m:t>
                        </m:r>
                        <m:r>
                          <a:rPr lang="fr-FR" sz="1100" i="1">
                            <a:latin typeface="Cambria Math"/>
                          </a:rPr>
                          <m:t>2 </m:t>
                        </m:r>
                        <m:r>
                          <a:rPr lang="fr-FR" sz="1100" i="1">
                            <a:latin typeface="Cambria Math"/>
                          </a:rPr>
                          <m:t>𝑥</m:t>
                        </m:r>
                        <m:r>
                          <a:rPr lang="fr-FR" sz="1100" i="1">
                            <a:latin typeface="Cambria Math"/>
                          </a:rPr>
                          <m:t> </m:t>
                        </m:r>
                        <m:r>
                          <a:rPr lang="fr-FR" sz="1100" i="1">
                            <a:latin typeface="Cambria Math"/>
                          </a:rPr>
                          <m:t>𝐶</m:t>
                        </m:r>
                        <m:r>
                          <a:rPr lang="fr-FR" sz="1100" i="1">
                            <a:latin typeface="Cambria Math"/>
                          </a:rPr>
                          <m:t>2) …</m:t>
                        </m:r>
                      </m:num>
                      <m:den>
                        <m:r>
                          <a:rPr lang="fr-FR" sz="1100" b="0" i="1">
                            <a:latin typeface="Cambria Math"/>
                          </a:rPr>
                          <m:t>𝑆𝑢𝑟𝑓𝑎𝑐𝑒</m:t>
                        </m:r>
                        <m:r>
                          <a:rPr lang="fr-FR" sz="1100" b="0" i="1">
                            <a:latin typeface="Cambria Math"/>
                          </a:rPr>
                          <m:t> </m:t>
                        </m:r>
                        <m:r>
                          <a:rPr lang="fr-FR" sz="1100" b="0" i="1">
                            <a:latin typeface="Cambria Math"/>
                          </a:rPr>
                          <m:t>𝑇𝑜𝑡𝑎𝑙𝑒</m:t>
                        </m:r>
                      </m:den>
                    </m:f>
                  </m:oMath>
                </m:oMathPara>
              </a14:m>
              <a:endParaRPr lang="fr-FR" sz="1100">
                <a:latin typeface="Arial" pitchFamily="34" charset="0"/>
                <a:cs typeface="Arial" pitchFamily="34" charset="0"/>
              </a:endParaRPr>
            </a:p>
          </xdr:txBody>
        </xdr:sp>
      </mc:Choice>
      <mc:Fallback xmlns="">
        <xdr:sp macro="" textlink="">
          <xdr:nvSpPr>
            <xdr:cNvPr id="2" name="ZoneTexte 1"/>
            <xdr:cNvSpPr txBox="1"/>
          </xdr:nvSpPr>
          <xdr:spPr>
            <a:xfrm>
              <a:off x="4933390" y="6050055"/>
              <a:ext cx="1723464" cy="3922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fr-FR" sz="1100" i="0">
                  <a:latin typeface="Cambria Math"/>
                </a:rPr>
                <a:t>((𝑆1 𝑥 𝐶1) + (𝑆2 𝑥 𝐶2) …)/(</a:t>
              </a:r>
              <a:r>
                <a:rPr lang="fr-FR" sz="1100" b="0" i="0">
                  <a:latin typeface="Cambria Math"/>
                </a:rPr>
                <a:t>𝑆𝑢𝑟𝑓𝑎𝑐𝑒 𝑇𝑜𝑡𝑎𝑙𝑒)</a:t>
              </a:r>
              <a:endParaRPr lang="fr-FR" sz="1100">
                <a:latin typeface="Arial" pitchFamily="34" charset="0"/>
                <a:cs typeface="Arial" pitchFamily="34" charset="0"/>
              </a:endParaRPr>
            </a:p>
          </xdr:txBody>
        </xdr:sp>
      </mc:Fallback>
    </mc:AlternateContent>
    <xdr:clientData/>
  </xdr:oneCellAnchor>
  <xdr:twoCellAnchor editAs="oneCell">
    <xdr:from>
      <xdr:col>5</xdr:col>
      <xdr:colOff>1926011</xdr:colOff>
      <xdr:row>70</xdr:row>
      <xdr:rowOff>162485</xdr:rowOff>
    </xdr:from>
    <xdr:to>
      <xdr:col>7</xdr:col>
      <xdr:colOff>639533</xdr:colOff>
      <xdr:row>71</xdr:row>
      <xdr:rowOff>220692</xdr:rowOff>
    </xdr:to>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5668776" y="16623926"/>
          <a:ext cx="2601963" cy="495236"/>
        </a:xfrm>
        <a:prstGeom prst="rect">
          <a:avLst/>
        </a:prstGeom>
      </xdr:spPr>
    </xdr:pic>
    <xdr:clientData/>
  </xdr:twoCellAnchor>
  <xdr:twoCellAnchor editAs="oneCell">
    <xdr:from>
      <xdr:col>2</xdr:col>
      <xdr:colOff>121191</xdr:colOff>
      <xdr:row>64</xdr:row>
      <xdr:rowOff>218487</xdr:rowOff>
    </xdr:from>
    <xdr:to>
      <xdr:col>5</xdr:col>
      <xdr:colOff>1781746</xdr:colOff>
      <xdr:row>75</xdr:row>
      <xdr:rowOff>35838</xdr:rowOff>
    </xdr:to>
    <xdr:pic>
      <xdr:nvPicPr>
        <xdr:cNvPr id="5" name="Image 4" descr="C:\Users\ga.barthelemy\AppData\Local\Microsoft\Windows\INetCache\Content.Outlook\TIQ2Z72C\IMG_20240723_084945.jpg">
          <a:extLst>
            <a:ext uri="{FF2B5EF4-FFF2-40B4-BE49-F238E27FC236}">
              <a16:creationId xmlns:a16="http://schemas.microsoft.com/office/drawing/2014/main" id="{EFC83A87-E306-4B56-833A-1FF14BAF79F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16200000">
          <a:off x="2129763" y="14514474"/>
          <a:ext cx="2910175" cy="3879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5</xdr:col>
      <xdr:colOff>1190065</xdr:colOff>
      <xdr:row>27</xdr:row>
      <xdr:rowOff>201705</xdr:rowOff>
    </xdr:from>
    <xdr:ext cx="1723464" cy="392206"/>
    <mc:AlternateContent xmlns:mc="http://schemas.openxmlformats.org/markup-compatibility/2006" xmlns:a14="http://schemas.microsoft.com/office/drawing/2010/main">
      <mc:Choice Requires="a14">
        <xdr:sp macro="" textlink="">
          <xdr:nvSpPr>
            <xdr:cNvPr id="2" name="ZoneTexte 1">
              <a:extLst>
                <a:ext uri="{FF2B5EF4-FFF2-40B4-BE49-F238E27FC236}">
                  <a16:creationId xmlns:a16="http://schemas.microsoft.com/office/drawing/2014/main" id="{C2BC49E1-640F-4EF7-B4F9-E16222617F1B}"/>
                </a:ext>
              </a:extLst>
            </xdr:cNvPr>
            <xdr:cNvSpPr txBox="1"/>
          </xdr:nvSpPr>
          <xdr:spPr>
            <a:xfrm>
              <a:off x="4933390" y="5945280"/>
              <a:ext cx="1723464" cy="3922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14:m>
                <m:oMathPara xmlns:m="http://schemas.openxmlformats.org/officeDocument/2006/math">
                  <m:oMathParaPr>
                    <m:jc m:val="centerGroup"/>
                  </m:oMathParaPr>
                  <m:oMath xmlns:m="http://schemas.openxmlformats.org/officeDocument/2006/math">
                    <m:f>
                      <m:fPr>
                        <m:ctrlPr>
                          <a:rPr lang="fr-FR" sz="1100" i="1">
                            <a:latin typeface="Cambria Math" panose="02040503050406030204" pitchFamily="18" charset="0"/>
                          </a:rPr>
                        </m:ctrlPr>
                      </m:fPr>
                      <m:num>
                        <m:r>
                          <a:rPr lang="fr-FR" sz="1100" i="1">
                            <a:latin typeface="Cambria Math"/>
                          </a:rPr>
                          <m:t>(</m:t>
                        </m:r>
                        <m:r>
                          <a:rPr lang="fr-FR" sz="1100" i="1">
                            <a:latin typeface="Cambria Math"/>
                          </a:rPr>
                          <m:t>𝑆</m:t>
                        </m:r>
                        <m:r>
                          <a:rPr lang="fr-FR" sz="1100" i="1">
                            <a:latin typeface="Cambria Math"/>
                          </a:rPr>
                          <m:t>1 </m:t>
                        </m:r>
                        <m:r>
                          <a:rPr lang="fr-FR" sz="1100" i="1">
                            <a:latin typeface="Cambria Math"/>
                          </a:rPr>
                          <m:t>𝑥</m:t>
                        </m:r>
                        <m:r>
                          <a:rPr lang="fr-FR" sz="1100" i="1">
                            <a:latin typeface="Cambria Math"/>
                          </a:rPr>
                          <m:t> </m:t>
                        </m:r>
                        <m:r>
                          <a:rPr lang="fr-FR" sz="1100" i="1">
                            <a:latin typeface="Cambria Math"/>
                          </a:rPr>
                          <m:t>𝐶</m:t>
                        </m:r>
                        <m:r>
                          <a:rPr lang="fr-FR" sz="1100" i="1">
                            <a:latin typeface="Cambria Math"/>
                          </a:rPr>
                          <m:t>1) + (</m:t>
                        </m:r>
                        <m:r>
                          <a:rPr lang="fr-FR" sz="1100" i="1">
                            <a:latin typeface="Cambria Math"/>
                          </a:rPr>
                          <m:t>𝑆</m:t>
                        </m:r>
                        <m:r>
                          <a:rPr lang="fr-FR" sz="1100" i="1">
                            <a:latin typeface="Cambria Math"/>
                          </a:rPr>
                          <m:t>2 </m:t>
                        </m:r>
                        <m:r>
                          <a:rPr lang="fr-FR" sz="1100" i="1">
                            <a:latin typeface="Cambria Math"/>
                          </a:rPr>
                          <m:t>𝑥</m:t>
                        </m:r>
                        <m:r>
                          <a:rPr lang="fr-FR" sz="1100" i="1">
                            <a:latin typeface="Cambria Math"/>
                          </a:rPr>
                          <m:t> </m:t>
                        </m:r>
                        <m:r>
                          <a:rPr lang="fr-FR" sz="1100" i="1">
                            <a:latin typeface="Cambria Math"/>
                          </a:rPr>
                          <m:t>𝐶</m:t>
                        </m:r>
                        <m:r>
                          <a:rPr lang="fr-FR" sz="1100" i="1">
                            <a:latin typeface="Cambria Math"/>
                          </a:rPr>
                          <m:t>2) …</m:t>
                        </m:r>
                      </m:num>
                      <m:den>
                        <m:r>
                          <a:rPr lang="fr-FR" sz="1100" b="0" i="1">
                            <a:latin typeface="Cambria Math"/>
                          </a:rPr>
                          <m:t>𝑆𝑢𝑟𝑓𝑎𝑐𝑒</m:t>
                        </m:r>
                        <m:r>
                          <a:rPr lang="fr-FR" sz="1100" b="0" i="1">
                            <a:latin typeface="Cambria Math"/>
                          </a:rPr>
                          <m:t> </m:t>
                        </m:r>
                        <m:r>
                          <a:rPr lang="fr-FR" sz="1100" b="0" i="1">
                            <a:latin typeface="Cambria Math"/>
                          </a:rPr>
                          <m:t>𝑇𝑜𝑡𝑎𝑙𝑒</m:t>
                        </m:r>
                      </m:den>
                    </m:f>
                  </m:oMath>
                </m:oMathPara>
              </a14:m>
              <a:endParaRPr lang="fr-FR" sz="1100">
                <a:latin typeface="Arial" pitchFamily="34" charset="0"/>
                <a:cs typeface="Arial" pitchFamily="34" charset="0"/>
              </a:endParaRPr>
            </a:p>
          </xdr:txBody>
        </xdr:sp>
      </mc:Choice>
      <mc:Fallback xmlns="">
        <xdr:sp macro="" textlink="">
          <xdr:nvSpPr>
            <xdr:cNvPr id="2" name="ZoneTexte 1">
              <a:extLst>
                <a:ext uri="{FF2B5EF4-FFF2-40B4-BE49-F238E27FC236}">
                  <a16:creationId xmlns:a16="http://schemas.microsoft.com/office/drawing/2014/main" id="{C2BC49E1-640F-4EF7-B4F9-E16222617F1B}"/>
                </a:ext>
              </a:extLst>
            </xdr:cNvPr>
            <xdr:cNvSpPr txBox="1"/>
          </xdr:nvSpPr>
          <xdr:spPr>
            <a:xfrm>
              <a:off x="4933390" y="5945280"/>
              <a:ext cx="1723464" cy="3922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r>
                <a:rPr lang="fr-FR" sz="1100" i="0">
                  <a:latin typeface="Cambria Math" panose="02040503050406030204" pitchFamily="18" charset="0"/>
                </a:rPr>
                <a:t>(</a:t>
              </a:r>
              <a:r>
                <a:rPr lang="fr-FR" sz="1100" i="0">
                  <a:latin typeface="Cambria Math"/>
                </a:rPr>
                <a:t>(𝑆1 𝑥 𝐶1) + (𝑆2 𝑥 𝐶2) …</a:t>
              </a:r>
              <a:r>
                <a:rPr lang="fr-FR" sz="1100" i="0">
                  <a:latin typeface="Cambria Math" panose="02040503050406030204" pitchFamily="18" charset="0"/>
                </a:rPr>
                <a:t>)/(</a:t>
              </a:r>
              <a:r>
                <a:rPr lang="fr-FR" sz="1100" b="0" i="0">
                  <a:latin typeface="Cambria Math"/>
                </a:rPr>
                <a:t>𝑆𝑢𝑟𝑓𝑎𝑐𝑒 𝑇𝑜𝑡𝑎𝑙𝑒</a:t>
              </a:r>
              <a:r>
                <a:rPr lang="fr-FR" sz="1100" b="0" i="0">
                  <a:latin typeface="Cambria Math" panose="02040503050406030204" pitchFamily="18" charset="0"/>
                </a:rPr>
                <a:t>)</a:t>
              </a:r>
              <a:endParaRPr lang="fr-FR" sz="1100">
                <a:latin typeface="Arial" pitchFamily="34" charset="0"/>
                <a:cs typeface="Arial" pitchFamily="34" charset="0"/>
              </a:endParaRPr>
            </a:p>
          </xdr:txBody>
        </xdr:sp>
      </mc:Fallback>
    </mc:AlternateContent>
    <xdr:clientData/>
  </xdr:oneCellAnchor>
  <xdr:twoCellAnchor editAs="oneCell">
    <xdr:from>
      <xdr:col>5</xdr:col>
      <xdr:colOff>1937217</xdr:colOff>
      <xdr:row>70</xdr:row>
      <xdr:rowOff>162484</xdr:rowOff>
    </xdr:from>
    <xdr:to>
      <xdr:col>7</xdr:col>
      <xdr:colOff>650739</xdr:colOff>
      <xdr:row>71</xdr:row>
      <xdr:rowOff>220690</xdr:rowOff>
    </xdr:to>
    <xdr:pic>
      <xdr:nvPicPr>
        <xdr:cNvPr id="3" name="Image 2">
          <a:extLst>
            <a:ext uri="{FF2B5EF4-FFF2-40B4-BE49-F238E27FC236}">
              <a16:creationId xmlns:a16="http://schemas.microsoft.com/office/drawing/2014/main" id="{4F9A8A7D-B061-466A-9367-AAD13584749F}"/>
            </a:ext>
          </a:extLst>
        </xdr:cNvPr>
        <xdr:cNvPicPr>
          <a:picLocks noChangeAspect="1"/>
        </xdr:cNvPicPr>
      </xdr:nvPicPr>
      <xdr:blipFill>
        <a:blip xmlns:r="http://schemas.openxmlformats.org/officeDocument/2006/relationships" r:embed="rId1"/>
        <a:stretch>
          <a:fillRect/>
        </a:stretch>
      </xdr:blipFill>
      <xdr:spPr>
        <a:xfrm>
          <a:off x="5679982" y="16623925"/>
          <a:ext cx="2601963" cy="495236"/>
        </a:xfrm>
        <a:prstGeom prst="rect">
          <a:avLst/>
        </a:prstGeom>
      </xdr:spPr>
    </xdr:pic>
    <xdr:clientData/>
  </xdr:twoCellAnchor>
  <xdr:twoCellAnchor editAs="oneCell">
    <xdr:from>
      <xdr:col>2</xdr:col>
      <xdr:colOff>121191</xdr:colOff>
      <xdr:row>64</xdr:row>
      <xdr:rowOff>218487</xdr:rowOff>
    </xdr:from>
    <xdr:to>
      <xdr:col>5</xdr:col>
      <xdr:colOff>1781746</xdr:colOff>
      <xdr:row>75</xdr:row>
      <xdr:rowOff>35839</xdr:rowOff>
    </xdr:to>
    <xdr:pic>
      <xdr:nvPicPr>
        <xdr:cNvPr id="4" name="Image 3" descr="C:\Users\ga.barthelemy\AppData\Local\Microsoft\Windows\INetCache\Content.Outlook\TIQ2Z72C\IMG_20240723_084945.jpg">
          <a:extLst>
            <a:ext uri="{FF2B5EF4-FFF2-40B4-BE49-F238E27FC236}">
              <a16:creationId xmlns:a16="http://schemas.microsoft.com/office/drawing/2014/main" id="{F2644C91-E738-4858-987D-9A2311B0EC8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16200000">
          <a:off x="2128642" y="14403536"/>
          <a:ext cx="2912977" cy="3879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5</xdr:col>
      <xdr:colOff>1190065</xdr:colOff>
      <xdr:row>27</xdr:row>
      <xdr:rowOff>201705</xdr:rowOff>
    </xdr:from>
    <xdr:ext cx="1723464" cy="392206"/>
    <mc:AlternateContent xmlns:mc="http://schemas.openxmlformats.org/markup-compatibility/2006" xmlns:a14="http://schemas.microsoft.com/office/drawing/2010/main">
      <mc:Choice Requires="a14">
        <xdr:sp macro="" textlink="">
          <xdr:nvSpPr>
            <xdr:cNvPr id="2" name="ZoneTexte 1">
              <a:extLst>
                <a:ext uri="{FF2B5EF4-FFF2-40B4-BE49-F238E27FC236}">
                  <a16:creationId xmlns:a16="http://schemas.microsoft.com/office/drawing/2014/main" id="{6AFCE02E-71A0-481E-A0CD-E214D79CC077}"/>
                </a:ext>
              </a:extLst>
            </xdr:cNvPr>
            <xdr:cNvSpPr txBox="1"/>
          </xdr:nvSpPr>
          <xdr:spPr>
            <a:xfrm>
              <a:off x="4933390" y="5945280"/>
              <a:ext cx="1723464" cy="3922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14:m>
                <m:oMathPara xmlns:m="http://schemas.openxmlformats.org/officeDocument/2006/math">
                  <m:oMathParaPr>
                    <m:jc m:val="centerGroup"/>
                  </m:oMathParaPr>
                  <m:oMath xmlns:m="http://schemas.openxmlformats.org/officeDocument/2006/math">
                    <m:f>
                      <m:fPr>
                        <m:ctrlPr>
                          <a:rPr lang="fr-FR" sz="1100" i="1">
                            <a:latin typeface="Cambria Math" panose="02040503050406030204" pitchFamily="18" charset="0"/>
                          </a:rPr>
                        </m:ctrlPr>
                      </m:fPr>
                      <m:num>
                        <m:r>
                          <a:rPr lang="fr-FR" sz="1100" i="1">
                            <a:latin typeface="Cambria Math"/>
                          </a:rPr>
                          <m:t>(</m:t>
                        </m:r>
                        <m:r>
                          <a:rPr lang="fr-FR" sz="1100" i="1">
                            <a:latin typeface="Cambria Math"/>
                          </a:rPr>
                          <m:t>𝑆</m:t>
                        </m:r>
                        <m:r>
                          <a:rPr lang="fr-FR" sz="1100" i="1">
                            <a:latin typeface="Cambria Math"/>
                          </a:rPr>
                          <m:t>1 </m:t>
                        </m:r>
                        <m:r>
                          <a:rPr lang="fr-FR" sz="1100" i="1">
                            <a:latin typeface="Cambria Math"/>
                          </a:rPr>
                          <m:t>𝑥</m:t>
                        </m:r>
                        <m:r>
                          <a:rPr lang="fr-FR" sz="1100" i="1">
                            <a:latin typeface="Cambria Math"/>
                          </a:rPr>
                          <m:t> </m:t>
                        </m:r>
                        <m:r>
                          <a:rPr lang="fr-FR" sz="1100" i="1">
                            <a:latin typeface="Cambria Math"/>
                          </a:rPr>
                          <m:t>𝐶</m:t>
                        </m:r>
                        <m:r>
                          <a:rPr lang="fr-FR" sz="1100" i="1">
                            <a:latin typeface="Cambria Math"/>
                          </a:rPr>
                          <m:t>1) + (</m:t>
                        </m:r>
                        <m:r>
                          <a:rPr lang="fr-FR" sz="1100" i="1">
                            <a:latin typeface="Cambria Math"/>
                          </a:rPr>
                          <m:t>𝑆</m:t>
                        </m:r>
                        <m:r>
                          <a:rPr lang="fr-FR" sz="1100" i="1">
                            <a:latin typeface="Cambria Math"/>
                          </a:rPr>
                          <m:t>2 </m:t>
                        </m:r>
                        <m:r>
                          <a:rPr lang="fr-FR" sz="1100" i="1">
                            <a:latin typeface="Cambria Math"/>
                          </a:rPr>
                          <m:t>𝑥</m:t>
                        </m:r>
                        <m:r>
                          <a:rPr lang="fr-FR" sz="1100" i="1">
                            <a:latin typeface="Cambria Math"/>
                          </a:rPr>
                          <m:t> </m:t>
                        </m:r>
                        <m:r>
                          <a:rPr lang="fr-FR" sz="1100" i="1">
                            <a:latin typeface="Cambria Math"/>
                          </a:rPr>
                          <m:t>𝐶</m:t>
                        </m:r>
                        <m:r>
                          <a:rPr lang="fr-FR" sz="1100" i="1">
                            <a:latin typeface="Cambria Math"/>
                          </a:rPr>
                          <m:t>2) …</m:t>
                        </m:r>
                      </m:num>
                      <m:den>
                        <m:r>
                          <a:rPr lang="fr-FR" sz="1100" b="0" i="1">
                            <a:latin typeface="Cambria Math"/>
                          </a:rPr>
                          <m:t>𝑆𝑢𝑟𝑓𝑎𝑐𝑒</m:t>
                        </m:r>
                        <m:r>
                          <a:rPr lang="fr-FR" sz="1100" b="0" i="1">
                            <a:latin typeface="Cambria Math"/>
                          </a:rPr>
                          <m:t> </m:t>
                        </m:r>
                        <m:r>
                          <a:rPr lang="fr-FR" sz="1100" b="0" i="1">
                            <a:latin typeface="Cambria Math"/>
                          </a:rPr>
                          <m:t>𝑇𝑜𝑡𝑎𝑙𝑒</m:t>
                        </m:r>
                      </m:den>
                    </m:f>
                  </m:oMath>
                </m:oMathPara>
              </a14:m>
              <a:endParaRPr lang="fr-FR" sz="1100">
                <a:latin typeface="Arial" pitchFamily="34" charset="0"/>
                <a:cs typeface="Arial" pitchFamily="34" charset="0"/>
              </a:endParaRPr>
            </a:p>
          </xdr:txBody>
        </xdr:sp>
      </mc:Choice>
      <mc:Fallback xmlns="">
        <xdr:sp macro="" textlink="">
          <xdr:nvSpPr>
            <xdr:cNvPr id="2" name="ZoneTexte 1">
              <a:extLst>
                <a:ext uri="{FF2B5EF4-FFF2-40B4-BE49-F238E27FC236}">
                  <a16:creationId xmlns:a16="http://schemas.microsoft.com/office/drawing/2014/main" id="{6AFCE02E-71A0-481E-A0CD-E214D79CC077}"/>
                </a:ext>
              </a:extLst>
            </xdr:cNvPr>
            <xdr:cNvSpPr txBox="1"/>
          </xdr:nvSpPr>
          <xdr:spPr>
            <a:xfrm>
              <a:off x="4933390" y="5945280"/>
              <a:ext cx="1723464" cy="3922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r>
                <a:rPr lang="fr-FR" sz="1100" i="0">
                  <a:latin typeface="Cambria Math" panose="02040503050406030204" pitchFamily="18" charset="0"/>
                </a:rPr>
                <a:t>(</a:t>
              </a:r>
              <a:r>
                <a:rPr lang="fr-FR" sz="1100" i="0">
                  <a:latin typeface="Cambria Math"/>
                </a:rPr>
                <a:t>(𝑆1 𝑥 𝐶1) + (𝑆2 𝑥 𝐶2) …</a:t>
              </a:r>
              <a:r>
                <a:rPr lang="fr-FR" sz="1100" i="0">
                  <a:latin typeface="Cambria Math" panose="02040503050406030204" pitchFamily="18" charset="0"/>
                </a:rPr>
                <a:t>)/(</a:t>
              </a:r>
              <a:r>
                <a:rPr lang="fr-FR" sz="1100" b="0" i="0">
                  <a:latin typeface="Cambria Math"/>
                </a:rPr>
                <a:t>𝑆𝑢𝑟𝑓𝑎𝑐𝑒 𝑇𝑜𝑡𝑎𝑙𝑒</a:t>
              </a:r>
              <a:r>
                <a:rPr lang="fr-FR" sz="1100" b="0" i="0">
                  <a:latin typeface="Cambria Math" panose="02040503050406030204" pitchFamily="18" charset="0"/>
                </a:rPr>
                <a:t>)</a:t>
              </a:r>
              <a:endParaRPr lang="fr-FR" sz="1100">
                <a:latin typeface="Arial" pitchFamily="34" charset="0"/>
                <a:cs typeface="Arial" pitchFamily="34" charset="0"/>
              </a:endParaRPr>
            </a:p>
          </xdr:txBody>
        </xdr:sp>
      </mc:Fallback>
    </mc:AlternateContent>
    <xdr:clientData/>
  </xdr:oneCellAnchor>
  <xdr:twoCellAnchor editAs="oneCell">
    <xdr:from>
      <xdr:col>5</xdr:col>
      <xdr:colOff>1914806</xdr:colOff>
      <xdr:row>70</xdr:row>
      <xdr:rowOff>196103</xdr:rowOff>
    </xdr:from>
    <xdr:to>
      <xdr:col>7</xdr:col>
      <xdr:colOff>628328</xdr:colOff>
      <xdr:row>72</xdr:row>
      <xdr:rowOff>18986</xdr:rowOff>
    </xdr:to>
    <xdr:pic>
      <xdr:nvPicPr>
        <xdr:cNvPr id="3" name="Image 2">
          <a:extLst>
            <a:ext uri="{FF2B5EF4-FFF2-40B4-BE49-F238E27FC236}">
              <a16:creationId xmlns:a16="http://schemas.microsoft.com/office/drawing/2014/main" id="{A01382D4-85C9-4E64-9968-DABA8A0CFA79}"/>
            </a:ext>
          </a:extLst>
        </xdr:cNvPr>
        <xdr:cNvPicPr>
          <a:picLocks noChangeAspect="1"/>
        </xdr:cNvPicPr>
      </xdr:nvPicPr>
      <xdr:blipFill>
        <a:blip xmlns:r="http://schemas.openxmlformats.org/officeDocument/2006/relationships" r:embed="rId1"/>
        <a:stretch>
          <a:fillRect/>
        </a:stretch>
      </xdr:blipFill>
      <xdr:spPr>
        <a:xfrm>
          <a:off x="5657571" y="16657544"/>
          <a:ext cx="2601963" cy="495236"/>
        </a:xfrm>
        <a:prstGeom prst="rect">
          <a:avLst/>
        </a:prstGeom>
      </xdr:spPr>
    </xdr:pic>
    <xdr:clientData/>
  </xdr:twoCellAnchor>
  <xdr:twoCellAnchor editAs="oneCell">
    <xdr:from>
      <xdr:col>2</xdr:col>
      <xdr:colOff>121191</xdr:colOff>
      <xdr:row>64</xdr:row>
      <xdr:rowOff>218487</xdr:rowOff>
    </xdr:from>
    <xdr:to>
      <xdr:col>5</xdr:col>
      <xdr:colOff>1781746</xdr:colOff>
      <xdr:row>75</xdr:row>
      <xdr:rowOff>35839</xdr:rowOff>
    </xdr:to>
    <xdr:pic>
      <xdr:nvPicPr>
        <xdr:cNvPr id="4" name="Image 3" descr="C:\Users\ga.barthelemy\AppData\Local\Microsoft\Windows\INetCache\Content.Outlook\TIQ2Z72C\IMG_20240723_084945.jpg">
          <a:extLst>
            <a:ext uri="{FF2B5EF4-FFF2-40B4-BE49-F238E27FC236}">
              <a16:creationId xmlns:a16="http://schemas.microsoft.com/office/drawing/2014/main" id="{CA7A3F6A-20AD-486C-B8FE-FDF741A311E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16200000">
          <a:off x="2128642" y="14403536"/>
          <a:ext cx="2912977" cy="3879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5</xdr:col>
      <xdr:colOff>1190065</xdr:colOff>
      <xdr:row>27</xdr:row>
      <xdr:rowOff>201705</xdr:rowOff>
    </xdr:from>
    <xdr:ext cx="1723464" cy="392206"/>
    <mc:AlternateContent xmlns:mc="http://schemas.openxmlformats.org/markup-compatibility/2006" xmlns:a14="http://schemas.microsoft.com/office/drawing/2010/main">
      <mc:Choice Requires="a14">
        <xdr:sp macro="" textlink="">
          <xdr:nvSpPr>
            <xdr:cNvPr id="2" name="ZoneTexte 1">
              <a:extLst>
                <a:ext uri="{FF2B5EF4-FFF2-40B4-BE49-F238E27FC236}">
                  <a16:creationId xmlns:a16="http://schemas.microsoft.com/office/drawing/2014/main" id="{90DDA8DE-AB27-4D60-A21C-4730342B928F}"/>
                </a:ext>
              </a:extLst>
            </xdr:cNvPr>
            <xdr:cNvSpPr txBox="1"/>
          </xdr:nvSpPr>
          <xdr:spPr>
            <a:xfrm>
              <a:off x="4933390" y="5945280"/>
              <a:ext cx="1723464" cy="3922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14:m>
                <m:oMathPara xmlns:m="http://schemas.openxmlformats.org/officeDocument/2006/math">
                  <m:oMathParaPr>
                    <m:jc m:val="centerGroup"/>
                  </m:oMathParaPr>
                  <m:oMath xmlns:m="http://schemas.openxmlformats.org/officeDocument/2006/math">
                    <m:f>
                      <m:fPr>
                        <m:ctrlPr>
                          <a:rPr lang="fr-FR" sz="1100" i="1">
                            <a:latin typeface="Cambria Math" panose="02040503050406030204" pitchFamily="18" charset="0"/>
                          </a:rPr>
                        </m:ctrlPr>
                      </m:fPr>
                      <m:num>
                        <m:r>
                          <a:rPr lang="fr-FR" sz="1100" i="1">
                            <a:latin typeface="Cambria Math"/>
                          </a:rPr>
                          <m:t>(</m:t>
                        </m:r>
                        <m:r>
                          <a:rPr lang="fr-FR" sz="1100" i="1">
                            <a:latin typeface="Cambria Math"/>
                          </a:rPr>
                          <m:t>𝑆</m:t>
                        </m:r>
                        <m:r>
                          <a:rPr lang="fr-FR" sz="1100" i="1">
                            <a:latin typeface="Cambria Math"/>
                          </a:rPr>
                          <m:t>1 </m:t>
                        </m:r>
                        <m:r>
                          <a:rPr lang="fr-FR" sz="1100" i="1">
                            <a:latin typeface="Cambria Math"/>
                          </a:rPr>
                          <m:t>𝑥</m:t>
                        </m:r>
                        <m:r>
                          <a:rPr lang="fr-FR" sz="1100" i="1">
                            <a:latin typeface="Cambria Math"/>
                          </a:rPr>
                          <m:t> </m:t>
                        </m:r>
                        <m:r>
                          <a:rPr lang="fr-FR" sz="1100" i="1">
                            <a:latin typeface="Cambria Math"/>
                          </a:rPr>
                          <m:t>𝐶</m:t>
                        </m:r>
                        <m:r>
                          <a:rPr lang="fr-FR" sz="1100" i="1">
                            <a:latin typeface="Cambria Math"/>
                          </a:rPr>
                          <m:t>1) + (</m:t>
                        </m:r>
                        <m:r>
                          <a:rPr lang="fr-FR" sz="1100" i="1">
                            <a:latin typeface="Cambria Math"/>
                          </a:rPr>
                          <m:t>𝑆</m:t>
                        </m:r>
                        <m:r>
                          <a:rPr lang="fr-FR" sz="1100" i="1">
                            <a:latin typeface="Cambria Math"/>
                          </a:rPr>
                          <m:t>2 </m:t>
                        </m:r>
                        <m:r>
                          <a:rPr lang="fr-FR" sz="1100" i="1">
                            <a:latin typeface="Cambria Math"/>
                          </a:rPr>
                          <m:t>𝑥</m:t>
                        </m:r>
                        <m:r>
                          <a:rPr lang="fr-FR" sz="1100" i="1">
                            <a:latin typeface="Cambria Math"/>
                          </a:rPr>
                          <m:t> </m:t>
                        </m:r>
                        <m:r>
                          <a:rPr lang="fr-FR" sz="1100" i="1">
                            <a:latin typeface="Cambria Math"/>
                          </a:rPr>
                          <m:t>𝐶</m:t>
                        </m:r>
                        <m:r>
                          <a:rPr lang="fr-FR" sz="1100" i="1">
                            <a:latin typeface="Cambria Math"/>
                          </a:rPr>
                          <m:t>2) …</m:t>
                        </m:r>
                      </m:num>
                      <m:den>
                        <m:r>
                          <a:rPr lang="fr-FR" sz="1100" b="0" i="1">
                            <a:latin typeface="Cambria Math"/>
                          </a:rPr>
                          <m:t>𝑆𝑢𝑟𝑓𝑎𝑐𝑒</m:t>
                        </m:r>
                        <m:r>
                          <a:rPr lang="fr-FR" sz="1100" b="0" i="1">
                            <a:latin typeface="Cambria Math"/>
                          </a:rPr>
                          <m:t> </m:t>
                        </m:r>
                        <m:r>
                          <a:rPr lang="fr-FR" sz="1100" b="0" i="1">
                            <a:latin typeface="Cambria Math"/>
                          </a:rPr>
                          <m:t>𝑇𝑜𝑡𝑎𝑙𝑒</m:t>
                        </m:r>
                      </m:den>
                    </m:f>
                  </m:oMath>
                </m:oMathPara>
              </a14:m>
              <a:endParaRPr lang="fr-FR" sz="1100">
                <a:latin typeface="Arial" pitchFamily="34" charset="0"/>
                <a:cs typeface="Arial" pitchFamily="34" charset="0"/>
              </a:endParaRPr>
            </a:p>
          </xdr:txBody>
        </xdr:sp>
      </mc:Choice>
      <mc:Fallback xmlns="">
        <xdr:sp macro="" textlink="">
          <xdr:nvSpPr>
            <xdr:cNvPr id="2" name="ZoneTexte 1">
              <a:extLst>
                <a:ext uri="{FF2B5EF4-FFF2-40B4-BE49-F238E27FC236}">
                  <a16:creationId xmlns:a16="http://schemas.microsoft.com/office/drawing/2014/main" id="{90DDA8DE-AB27-4D60-A21C-4730342B928F}"/>
                </a:ext>
              </a:extLst>
            </xdr:cNvPr>
            <xdr:cNvSpPr txBox="1"/>
          </xdr:nvSpPr>
          <xdr:spPr>
            <a:xfrm>
              <a:off x="4933390" y="5945280"/>
              <a:ext cx="1723464" cy="3922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r>
                <a:rPr lang="fr-FR" sz="1100" i="0">
                  <a:latin typeface="Cambria Math" panose="02040503050406030204" pitchFamily="18" charset="0"/>
                </a:rPr>
                <a:t>(</a:t>
              </a:r>
              <a:r>
                <a:rPr lang="fr-FR" sz="1100" i="0">
                  <a:latin typeface="Cambria Math"/>
                </a:rPr>
                <a:t>(𝑆1 𝑥 𝐶1) + (𝑆2 𝑥 𝐶2) …</a:t>
              </a:r>
              <a:r>
                <a:rPr lang="fr-FR" sz="1100" i="0">
                  <a:latin typeface="Cambria Math" panose="02040503050406030204" pitchFamily="18" charset="0"/>
                </a:rPr>
                <a:t>)/(</a:t>
              </a:r>
              <a:r>
                <a:rPr lang="fr-FR" sz="1100" b="0" i="0">
                  <a:latin typeface="Cambria Math"/>
                </a:rPr>
                <a:t>𝑆𝑢𝑟𝑓𝑎𝑐𝑒 𝑇𝑜𝑡𝑎𝑙𝑒</a:t>
              </a:r>
              <a:r>
                <a:rPr lang="fr-FR" sz="1100" b="0" i="0">
                  <a:latin typeface="Cambria Math" panose="02040503050406030204" pitchFamily="18" charset="0"/>
                </a:rPr>
                <a:t>)</a:t>
              </a:r>
              <a:endParaRPr lang="fr-FR" sz="1100">
                <a:latin typeface="Arial" pitchFamily="34" charset="0"/>
                <a:cs typeface="Arial" pitchFamily="34" charset="0"/>
              </a:endParaRPr>
            </a:p>
          </xdr:txBody>
        </xdr:sp>
      </mc:Fallback>
    </mc:AlternateContent>
    <xdr:clientData/>
  </xdr:oneCellAnchor>
  <xdr:twoCellAnchor editAs="oneCell">
    <xdr:from>
      <xdr:col>5</xdr:col>
      <xdr:colOff>1937217</xdr:colOff>
      <xdr:row>70</xdr:row>
      <xdr:rowOff>173690</xdr:rowOff>
    </xdr:from>
    <xdr:to>
      <xdr:col>7</xdr:col>
      <xdr:colOff>650739</xdr:colOff>
      <xdr:row>71</xdr:row>
      <xdr:rowOff>231896</xdr:rowOff>
    </xdr:to>
    <xdr:pic>
      <xdr:nvPicPr>
        <xdr:cNvPr id="3" name="Image 2">
          <a:extLst>
            <a:ext uri="{FF2B5EF4-FFF2-40B4-BE49-F238E27FC236}">
              <a16:creationId xmlns:a16="http://schemas.microsoft.com/office/drawing/2014/main" id="{5D360FF7-9A7C-4AA6-B672-BBA156779F11}"/>
            </a:ext>
          </a:extLst>
        </xdr:cNvPr>
        <xdr:cNvPicPr>
          <a:picLocks noChangeAspect="1"/>
        </xdr:cNvPicPr>
      </xdr:nvPicPr>
      <xdr:blipFill>
        <a:blip xmlns:r="http://schemas.openxmlformats.org/officeDocument/2006/relationships" r:embed="rId1"/>
        <a:stretch>
          <a:fillRect/>
        </a:stretch>
      </xdr:blipFill>
      <xdr:spPr>
        <a:xfrm>
          <a:off x="5679982" y="16635131"/>
          <a:ext cx="2601963" cy="495236"/>
        </a:xfrm>
        <a:prstGeom prst="rect">
          <a:avLst/>
        </a:prstGeom>
      </xdr:spPr>
    </xdr:pic>
    <xdr:clientData/>
  </xdr:twoCellAnchor>
  <xdr:twoCellAnchor editAs="oneCell">
    <xdr:from>
      <xdr:col>2</xdr:col>
      <xdr:colOff>121191</xdr:colOff>
      <xdr:row>64</xdr:row>
      <xdr:rowOff>218487</xdr:rowOff>
    </xdr:from>
    <xdr:to>
      <xdr:col>5</xdr:col>
      <xdr:colOff>1781746</xdr:colOff>
      <xdr:row>75</xdr:row>
      <xdr:rowOff>35839</xdr:rowOff>
    </xdr:to>
    <xdr:pic>
      <xdr:nvPicPr>
        <xdr:cNvPr id="4" name="Image 3" descr="C:\Users\ga.barthelemy\AppData\Local\Microsoft\Windows\INetCache\Content.Outlook\TIQ2Z72C\IMG_20240723_084945.jpg">
          <a:extLst>
            <a:ext uri="{FF2B5EF4-FFF2-40B4-BE49-F238E27FC236}">
              <a16:creationId xmlns:a16="http://schemas.microsoft.com/office/drawing/2014/main" id="{2163E776-77F6-44F7-8965-F7E84DE6424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16200000">
          <a:off x="2128642" y="14403536"/>
          <a:ext cx="2912977" cy="3879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5</xdr:col>
      <xdr:colOff>1190065</xdr:colOff>
      <xdr:row>27</xdr:row>
      <xdr:rowOff>201705</xdr:rowOff>
    </xdr:from>
    <xdr:ext cx="1723464" cy="392206"/>
    <mc:AlternateContent xmlns:mc="http://schemas.openxmlformats.org/markup-compatibility/2006" xmlns:a14="http://schemas.microsoft.com/office/drawing/2010/main">
      <mc:Choice Requires="a14">
        <xdr:sp macro="" textlink="">
          <xdr:nvSpPr>
            <xdr:cNvPr id="2" name="ZoneTexte 1">
              <a:extLst>
                <a:ext uri="{FF2B5EF4-FFF2-40B4-BE49-F238E27FC236}">
                  <a16:creationId xmlns:a16="http://schemas.microsoft.com/office/drawing/2014/main" id="{EE0FBE4D-9C21-4262-814B-1207AFED4492}"/>
                </a:ext>
              </a:extLst>
            </xdr:cNvPr>
            <xdr:cNvSpPr txBox="1"/>
          </xdr:nvSpPr>
          <xdr:spPr>
            <a:xfrm>
              <a:off x="4933390" y="5945280"/>
              <a:ext cx="1723464" cy="3922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14:m>
                <m:oMathPara xmlns:m="http://schemas.openxmlformats.org/officeDocument/2006/math">
                  <m:oMathParaPr>
                    <m:jc m:val="centerGroup"/>
                  </m:oMathParaPr>
                  <m:oMath xmlns:m="http://schemas.openxmlformats.org/officeDocument/2006/math">
                    <m:f>
                      <m:fPr>
                        <m:ctrlPr>
                          <a:rPr lang="fr-FR" sz="1100" i="1">
                            <a:latin typeface="Cambria Math" panose="02040503050406030204" pitchFamily="18" charset="0"/>
                          </a:rPr>
                        </m:ctrlPr>
                      </m:fPr>
                      <m:num>
                        <m:r>
                          <a:rPr lang="fr-FR" sz="1100" i="1">
                            <a:latin typeface="Cambria Math"/>
                          </a:rPr>
                          <m:t>(</m:t>
                        </m:r>
                        <m:r>
                          <a:rPr lang="fr-FR" sz="1100" i="1">
                            <a:latin typeface="Cambria Math"/>
                          </a:rPr>
                          <m:t>𝑆</m:t>
                        </m:r>
                        <m:r>
                          <a:rPr lang="fr-FR" sz="1100" i="1">
                            <a:latin typeface="Cambria Math"/>
                          </a:rPr>
                          <m:t>1 </m:t>
                        </m:r>
                        <m:r>
                          <a:rPr lang="fr-FR" sz="1100" i="1">
                            <a:latin typeface="Cambria Math"/>
                          </a:rPr>
                          <m:t>𝑥</m:t>
                        </m:r>
                        <m:r>
                          <a:rPr lang="fr-FR" sz="1100" i="1">
                            <a:latin typeface="Cambria Math"/>
                          </a:rPr>
                          <m:t> </m:t>
                        </m:r>
                        <m:r>
                          <a:rPr lang="fr-FR" sz="1100" i="1">
                            <a:latin typeface="Cambria Math"/>
                          </a:rPr>
                          <m:t>𝐶</m:t>
                        </m:r>
                        <m:r>
                          <a:rPr lang="fr-FR" sz="1100" i="1">
                            <a:latin typeface="Cambria Math"/>
                          </a:rPr>
                          <m:t>1) + (</m:t>
                        </m:r>
                        <m:r>
                          <a:rPr lang="fr-FR" sz="1100" i="1">
                            <a:latin typeface="Cambria Math"/>
                          </a:rPr>
                          <m:t>𝑆</m:t>
                        </m:r>
                        <m:r>
                          <a:rPr lang="fr-FR" sz="1100" i="1">
                            <a:latin typeface="Cambria Math"/>
                          </a:rPr>
                          <m:t>2 </m:t>
                        </m:r>
                        <m:r>
                          <a:rPr lang="fr-FR" sz="1100" i="1">
                            <a:latin typeface="Cambria Math"/>
                          </a:rPr>
                          <m:t>𝑥</m:t>
                        </m:r>
                        <m:r>
                          <a:rPr lang="fr-FR" sz="1100" i="1">
                            <a:latin typeface="Cambria Math"/>
                          </a:rPr>
                          <m:t> </m:t>
                        </m:r>
                        <m:r>
                          <a:rPr lang="fr-FR" sz="1100" i="1">
                            <a:latin typeface="Cambria Math"/>
                          </a:rPr>
                          <m:t>𝐶</m:t>
                        </m:r>
                        <m:r>
                          <a:rPr lang="fr-FR" sz="1100" i="1">
                            <a:latin typeface="Cambria Math"/>
                          </a:rPr>
                          <m:t>2) …</m:t>
                        </m:r>
                      </m:num>
                      <m:den>
                        <m:r>
                          <a:rPr lang="fr-FR" sz="1100" b="0" i="1">
                            <a:latin typeface="Cambria Math"/>
                          </a:rPr>
                          <m:t>𝑆𝑢𝑟𝑓𝑎𝑐𝑒</m:t>
                        </m:r>
                        <m:r>
                          <a:rPr lang="fr-FR" sz="1100" b="0" i="1">
                            <a:latin typeface="Cambria Math"/>
                          </a:rPr>
                          <m:t> </m:t>
                        </m:r>
                        <m:r>
                          <a:rPr lang="fr-FR" sz="1100" b="0" i="1">
                            <a:latin typeface="Cambria Math"/>
                          </a:rPr>
                          <m:t>𝑇𝑜𝑡𝑎𝑙𝑒</m:t>
                        </m:r>
                      </m:den>
                    </m:f>
                  </m:oMath>
                </m:oMathPara>
              </a14:m>
              <a:endParaRPr lang="fr-FR" sz="1100">
                <a:latin typeface="Arial" pitchFamily="34" charset="0"/>
                <a:cs typeface="Arial" pitchFamily="34" charset="0"/>
              </a:endParaRPr>
            </a:p>
          </xdr:txBody>
        </xdr:sp>
      </mc:Choice>
      <mc:Fallback xmlns="">
        <xdr:sp macro="" textlink="">
          <xdr:nvSpPr>
            <xdr:cNvPr id="2" name="ZoneTexte 1">
              <a:extLst>
                <a:ext uri="{FF2B5EF4-FFF2-40B4-BE49-F238E27FC236}">
                  <a16:creationId xmlns:a16="http://schemas.microsoft.com/office/drawing/2014/main" id="{EE0FBE4D-9C21-4262-814B-1207AFED4492}"/>
                </a:ext>
              </a:extLst>
            </xdr:cNvPr>
            <xdr:cNvSpPr txBox="1"/>
          </xdr:nvSpPr>
          <xdr:spPr>
            <a:xfrm>
              <a:off x="4933390" y="5945280"/>
              <a:ext cx="1723464" cy="3922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r>
                <a:rPr lang="fr-FR" sz="1100" i="0">
                  <a:latin typeface="Cambria Math" panose="02040503050406030204" pitchFamily="18" charset="0"/>
                </a:rPr>
                <a:t>(</a:t>
              </a:r>
              <a:r>
                <a:rPr lang="fr-FR" sz="1100" i="0">
                  <a:latin typeface="Cambria Math"/>
                </a:rPr>
                <a:t>(𝑆1 𝑥 𝐶1) + (𝑆2 𝑥 𝐶2) …</a:t>
              </a:r>
              <a:r>
                <a:rPr lang="fr-FR" sz="1100" i="0">
                  <a:latin typeface="Cambria Math" panose="02040503050406030204" pitchFamily="18" charset="0"/>
                </a:rPr>
                <a:t>)/(</a:t>
              </a:r>
              <a:r>
                <a:rPr lang="fr-FR" sz="1100" b="0" i="0">
                  <a:latin typeface="Cambria Math"/>
                </a:rPr>
                <a:t>𝑆𝑢𝑟𝑓𝑎𝑐𝑒 𝑇𝑜𝑡𝑎𝑙𝑒</a:t>
              </a:r>
              <a:r>
                <a:rPr lang="fr-FR" sz="1100" b="0" i="0">
                  <a:latin typeface="Cambria Math" panose="02040503050406030204" pitchFamily="18" charset="0"/>
                </a:rPr>
                <a:t>)</a:t>
              </a:r>
              <a:endParaRPr lang="fr-FR" sz="1100">
                <a:latin typeface="Arial" pitchFamily="34" charset="0"/>
                <a:cs typeface="Arial" pitchFamily="34" charset="0"/>
              </a:endParaRPr>
            </a:p>
          </xdr:txBody>
        </xdr:sp>
      </mc:Fallback>
    </mc:AlternateContent>
    <xdr:clientData/>
  </xdr:oneCellAnchor>
  <xdr:twoCellAnchor editAs="oneCell">
    <xdr:from>
      <xdr:col>5</xdr:col>
      <xdr:colOff>1903600</xdr:colOff>
      <xdr:row>70</xdr:row>
      <xdr:rowOff>151278</xdr:rowOff>
    </xdr:from>
    <xdr:to>
      <xdr:col>7</xdr:col>
      <xdr:colOff>617122</xdr:colOff>
      <xdr:row>71</xdr:row>
      <xdr:rowOff>209484</xdr:rowOff>
    </xdr:to>
    <xdr:pic>
      <xdr:nvPicPr>
        <xdr:cNvPr id="3" name="Image 2">
          <a:extLst>
            <a:ext uri="{FF2B5EF4-FFF2-40B4-BE49-F238E27FC236}">
              <a16:creationId xmlns:a16="http://schemas.microsoft.com/office/drawing/2014/main" id="{4AF86212-6289-4938-8202-6AF3F0597583}"/>
            </a:ext>
          </a:extLst>
        </xdr:cNvPr>
        <xdr:cNvPicPr>
          <a:picLocks noChangeAspect="1"/>
        </xdr:cNvPicPr>
      </xdr:nvPicPr>
      <xdr:blipFill>
        <a:blip xmlns:r="http://schemas.openxmlformats.org/officeDocument/2006/relationships" r:embed="rId1"/>
        <a:stretch>
          <a:fillRect/>
        </a:stretch>
      </xdr:blipFill>
      <xdr:spPr>
        <a:xfrm>
          <a:off x="5646365" y="16612719"/>
          <a:ext cx="2601963" cy="495236"/>
        </a:xfrm>
        <a:prstGeom prst="rect">
          <a:avLst/>
        </a:prstGeom>
      </xdr:spPr>
    </xdr:pic>
    <xdr:clientData/>
  </xdr:twoCellAnchor>
  <xdr:twoCellAnchor editAs="oneCell">
    <xdr:from>
      <xdr:col>2</xdr:col>
      <xdr:colOff>121191</xdr:colOff>
      <xdr:row>64</xdr:row>
      <xdr:rowOff>218487</xdr:rowOff>
    </xdr:from>
    <xdr:to>
      <xdr:col>5</xdr:col>
      <xdr:colOff>1781746</xdr:colOff>
      <xdr:row>75</xdr:row>
      <xdr:rowOff>35839</xdr:rowOff>
    </xdr:to>
    <xdr:pic>
      <xdr:nvPicPr>
        <xdr:cNvPr id="4" name="Image 3" descr="C:\Users\ga.barthelemy\AppData\Local\Microsoft\Windows\INetCache\Content.Outlook\TIQ2Z72C\IMG_20240723_084945.jpg">
          <a:extLst>
            <a:ext uri="{FF2B5EF4-FFF2-40B4-BE49-F238E27FC236}">
              <a16:creationId xmlns:a16="http://schemas.microsoft.com/office/drawing/2014/main" id="{B361DB2F-E519-4005-A9EC-5D4B3800158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16200000">
          <a:off x="2128642" y="14403536"/>
          <a:ext cx="2912977" cy="3879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C1:T79"/>
  <sheetViews>
    <sheetView showZeros="0" tabSelected="1" view="pageBreakPreview" topLeftCell="A28" zoomScale="85" zoomScaleNormal="85" zoomScaleSheetLayoutView="85" workbookViewId="0">
      <selection activeCell="J19" sqref="J19"/>
    </sheetView>
  </sheetViews>
  <sheetFormatPr baseColWidth="10" defaultRowHeight="15" x14ac:dyDescent="0.25"/>
  <cols>
    <col min="5" max="5" width="10.42578125" customWidth="1"/>
    <col min="6" max="6" width="29.140625" customWidth="1"/>
    <col min="7" max="7" width="29.28515625" customWidth="1"/>
    <col min="8" max="8" width="20.85546875" customWidth="1"/>
    <col min="9" max="9" width="24" customWidth="1"/>
    <col min="10" max="10" width="19.5703125" customWidth="1"/>
    <col min="11" max="12" width="15.42578125" customWidth="1"/>
    <col min="13" max="13" width="11.7109375" customWidth="1"/>
    <col min="14" max="14" width="25.140625" customWidth="1"/>
    <col min="15" max="15" width="21.28515625" customWidth="1"/>
    <col min="16" max="16" width="12.28515625" customWidth="1"/>
  </cols>
  <sheetData>
    <row r="1" spans="3:20" ht="15.75" thickBot="1" x14ac:dyDescent="0.3">
      <c r="Q1" s="4"/>
      <c r="R1" s="4"/>
    </row>
    <row r="2" spans="3:20" ht="15.75" x14ac:dyDescent="0.25">
      <c r="C2" s="25"/>
      <c r="D2" s="27"/>
      <c r="E2" s="7"/>
      <c r="F2" s="7"/>
      <c r="G2" s="7"/>
      <c r="H2" s="7"/>
      <c r="I2" s="7"/>
      <c r="J2" s="7"/>
      <c r="K2" s="7"/>
      <c r="L2" s="7"/>
      <c r="M2" s="7"/>
      <c r="N2" s="7"/>
      <c r="O2" s="7"/>
      <c r="P2" s="8"/>
      <c r="Q2" s="2"/>
      <c r="R2" s="2"/>
    </row>
    <row r="3" spans="3:20" ht="20.25" customHeight="1" x14ac:dyDescent="0.25">
      <c r="C3" s="187" t="s">
        <v>21</v>
      </c>
      <c r="D3" s="188"/>
      <c r="E3" s="188"/>
      <c r="F3" s="188"/>
      <c r="G3" s="188"/>
      <c r="H3" s="188"/>
      <c r="I3" s="188"/>
      <c r="J3" s="188"/>
      <c r="K3" s="188"/>
      <c r="L3" s="188"/>
      <c r="M3" s="188"/>
      <c r="N3" s="188"/>
      <c r="O3" s="188"/>
      <c r="P3" s="189"/>
      <c r="Q3" s="4"/>
      <c r="R3" s="4"/>
    </row>
    <row r="4" spans="3:20" ht="15.75" customHeight="1" x14ac:dyDescent="0.25">
      <c r="C4" s="187"/>
      <c r="D4" s="188"/>
      <c r="E4" s="188"/>
      <c r="F4" s="188"/>
      <c r="G4" s="188"/>
      <c r="H4" s="188"/>
      <c r="I4" s="188"/>
      <c r="J4" s="188"/>
      <c r="K4" s="188"/>
      <c r="L4" s="188"/>
      <c r="M4" s="188"/>
      <c r="N4" s="188"/>
      <c r="O4" s="188"/>
      <c r="P4" s="189"/>
      <c r="Q4" s="4"/>
      <c r="R4" s="4"/>
    </row>
    <row r="5" spans="3:20" ht="11.25" customHeight="1" thickBot="1" x14ac:dyDescent="0.3">
      <c r="C5" s="5"/>
      <c r="D5" s="4"/>
      <c r="E5" s="9"/>
      <c r="F5" s="9"/>
      <c r="G5" s="9"/>
      <c r="H5" s="9"/>
      <c r="I5" s="9"/>
      <c r="J5" s="9"/>
      <c r="K5" s="4"/>
      <c r="L5" s="4"/>
      <c r="M5" s="4"/>
      <c r="N5" s="9"/>
      <c r="O5" s="9"/>
      <c r="P5" s="10"/>
      <c r="Q5" s="4"/>
      <c r="R5" s="4"/>
    </row>
    <row r="6" spans="3:20" ht="21" customHeight="1" thickBot="1" x14ac:dyDescent="0.4">
      <c r="C6" s="5"/>
      <c r="D6" s="4"/>
      <c r="E6" s="9"/>
      <c r="F6" s="205" t="s">
        <v>69</v>
      </c>
      <c r="G6" s="206"/>
      <c r="H6" s="207"/>
      <c r="I6" s="9"/>
      <c r="J6" s="9"/>
      <c r="K6" s="4"/>
      <c r="L6" s="4"/>
      <c r="M6" s="4"/>
      <c r="N6" s="4"/>
      <c r="O6" s="9"/>
      <c r="P6" s="10"/>
      <c r="Q6" s="4"/>
      <c r="R6" s="4"/>
      <c r="S6" s="1"/>
    </row>
    <row r="7" spans="3:20" ht="18.75" customHeight="1" x14ac:dyDescent="0.25">
      <c r="C7" s="5"/>
      <c r="D7" s="4"/>
      <c r="E7" s="9"/>
      <c r="F7" s="40" t="s">
        <v>10</v>
      </c>
      <c r="G7" s="190"/>
      <c r="H7" s="191"/>
      <c r="I7" s="11"/>
      <c r="J7" s="192" t="s">
        <v>26</v>
      </c>
      <c r="K7" s="193"/>
      <c r="L7" s="193"/>
      <c r="M7" s="193"/>
      <c r="N7" s="194"/>
      <c r="O7" s="11"/>
      <c r="P7" s="12"/>
      <c r="Q7" s="2"/>
      <c r="R7" s="2"/>
      <c r="S7" s="1"/>
    </row>
    <row r="8" spans="3:20" ht="15.75" customHeight="1" x14ac:dyDescent="0.25">
      <c r="C8" s="5"/>
      <c r="D8" s="4"/>
      <c r="E8" s="9"/>
      <c r="F8" s="41" t="s">
        <v>11</v>
      </c>
      <c r="G8" s="201"/>
      <c r="H8" s="202"/>
      <c r="I8" s="11"/>
      <c r="J8" s="195"/>
      <c r="K8" s="196"/>
      <c r="L8" s="196"/>
      <c r="M8" s="196"/>
      <c r="N8" s="197"/>
      <c r="O8" s="11"/>
      <c r="P8" s="12"/>
      <c r="Q8" s="2"/>
      <c r="R8" s="2"/>
      <c r="S8" s="1"/>
    </row>
    <row r="9" spans="3:20" ht="16.5" customHeight="1" thickBot="1" x14ac:dyDescent="0.3">
      <c r="C9" s="5"/>
      <c r="D9" s="4"/>
      <c r="E9" s="9"/>
      <c r="F9" s="42" t="s">
        <v>12</v>
      </c>
      <c r="G9" s="203"/>
      <c r="H9" s="204"/>
      <c r="I9" s="11"/>
      <c r="J9" s="198"/>
      <c r="K9" s="199"/>
      <c r="L9" s="199"/>
      <c r="M9" s="199"/>
      <c r="N9" s="200"/>
      <c r="O9" s="11"/>
      <c r="P9" s="12"/>
      <c r="Q9" s="2"/>
      <c r="R9" s="2"/>
      <c r="S9" s="1"/>
    </row>
    <row r="10" spans="3:20" ht="18.75" x14ac:dyDescent="0.25">
      <c r="C10" s="5"/>
      <c r="D10" s="28"/>
      <c r="E10" s="29"/>
      <c r="F10" s="30"/>
      <c r="G10" s="30"/>
      <c r="H10" s="30"/>
      <c r="I10" s="31"/>
      <c r="J10" s="31"/>
      <c r="K10" s="31"/>
      <c r="L10" s="32"/>
      <c r="M10" s="32"/>
      <c r="N10" s="32"/>
      <c r="O10" s="31"/>
      <c r="P10" s="12"/>
      <c r="Q10" s="2"/>
      <c r="R10" s="2"/>
      <c r="S10" s="1"/>
    </row>
    <row r="11" spans="3:20" ht="15.75" x14ac:dyDescent="0.25">
      <c r="C11" s="5"/>
      <c r="D11" s="4"/>
      <c r="E11" s="9"/>
      <c r="F11" s="9"/>
      <c r="G11" s="9"/>
      <c r="H11" s="9"/>
      <c r="I11" s="9"/>
      <c r="J11" s="9"/>
      <c r="K11" s="9"/>
      <c r="L11" s="9"/>
      <c r="M11" s="9"/>
      <c r="N11" s="9"/>
      <c r="O11" s="9"/>
      <c r="P11" s="10"/>
      <c r="Q11" s="4"/>
      <c r="R11" s="4"/>
      <c r="T11" s="1"/>
    </row>
    <row r="12" spans="3:20" ht="15.75" x14ac:dyDescent="0.25">
      <c r="C12" s="222" t="s">
        <v>0</v>
      </c>
      <c r="D12" s="223"/>
      <c r="E12" s="223"/>
      <c r="F12" s="223"/>
      <c r="G12" s="223"/>
      <c r="H12" s="223"/>
      <c r="I12" s="223"/>
      <c r="J12" s="223"/>
      <c r="K12" s="223" t="s">
        <v>20</v>
      </c>
      <c r="L12" s="224"/>
      <c r="M12" s="224"/>
      <c r="N12" s="224"/>
      <c r="O12" s="224"/>
      <c r="P12" s="225"/>
      <c r="Q12" s="2"/>
      <c r="R12" s="2"/>
      <c r="S12" s="1"/>
    </row>
    <row r="13" spans="3:20" ht="16.5" thickBot="1" x14ac:dyDescent="0.3">
      <c r="C13" s="5"/>
      <c r="D13" s="4"/>
      <c r="E13" s="11"/>
      <c r="F13" s="11"/>
      <c r="G13" s="11"/>
      <c r="H13" s="11"/>
      <c r="I13" s="11"/>
      <c r="J13" s="9"/>
      <c r="K13" s="9"/>
      <c r="L13" s="9"/>
      <c r="M13" s="11"/>
      <c r="N13" s="11"/>
      <c r="O13" s="11"/>
      <c r="P13" s="12"/>
      <c r="Q13" s="2"/>
      <c r="R13" s="2"/>
      <c r="S13" s="1"/>
    </row>
    <row r="14" spans="3:20" ht="16.5" thickBot="1" x14ac:dyDescent="0.3">
      <c r="C14" s="5"/>
      <c r="D14" s="4"/>
      <c r="E14" s="228" t="s">
        <v>17</v>
      </c>
      <c r="F14" s="229"/>
      <c r="G14" s="230" t="s">
        <v>18</v>
      </c>
      <c r="H14" s="47" t="s">
        <v>1</v>
      </c>
      <c r="I14" s="48" t="s">
        <v>2</v>
      </c>
      <c r="J14" s="9"/>
      <c r="K14" s="9"/>
      <c r="L14" s="9"/>
      <c r="M14" s="11"/>
      <c r="N14" s="15" t="s">
        <v>9</v>
      </c>
      <c r="O14" s="11"/>
      <c r="P14" s="12"/>
      <c r="Q14" s="2"/>
      <c r="R14" s="4"/>
      <c r="S14" s="1"/>
    </row>
    <row r="15" spans="3:20" ht="16.5" thickBot="1" x14ac:dyDescent="0.3">
      <c r="C15" s="35"/>
      <c r="D15" s="4"/>
      <c r="E15" s="233" t="s">
        <v>55</v>
      </c>
      <c r="F15" s="234"/>
      <c r="G15" s="231"/>
      <c r="H15" s="13" t="s">
        <v>3</v>
      </c>
      <c r="I15" s="14">
        <v>271</v>
      </c>
      <c r="J15" s="11"/>
      <c r="K15" s="11"/>
      <c r="L15" s="237" t="s">
        <v>16</v>
      </c>
      <c r="M15" s="238"/>
      <c r="N15" s="107" t="e">
        <f>_xlfn.SWITCH(G7,DATA!A2,DATA!B2,DATA!A3,DATA!B3,DATA!A4,DATA!B4,DATA!A5,DATA!B5,DATA!A6,DATA!B6,DATA!A7,DATA!B7,DATA!A8,DATA!B8,DATA!A9,DATA!B9,DATA!A10,DATA!B10,DATA!A11,DATA!B11,DATA!A12,DATA!B12,DATA!A13,DATA!B13,DATA!A15,DATA!B15)</f>
        <v>#N/A</v>
      </c>
      <c r="P15" s="12"/>
      <c r="Q15" s="2"/>
      <c r="R15" s="2"/>
      <c r="S15" s="1"/>
    </row>
    <row r="16" spans="3:20" ht="16.5" thickBot="1" x14ac:dyDescent="0.3">
      <c r="C16" s="35"/>
      <c r="D16" s="4"/>
      <c r="E16" s="235"/>
      <c r="F16" s="236"/>
      <c r="G16" s="232"/>
      <c r="H16" s="16" t="s">
        <v>4</v>
      </c>
      <c r="I16" s="17">
        <v>0.42799999999999999</v>
      </c>
      <c r="J16" s="9"/>
      <c r="K16" s="9"/>
      <c r="L16" s="9"/>
      <c r="M16" s="11"/>
      <c r="N16" s="108" t="s">
        <v>79</v>
      </c>
      <c r="O16" s="4"/>
      <c r="P16" s="12"/>
      <c r="Q16" s="2"/>
      <c r="R16" s="2"/>
      <c r="S16" s="1"/>
    </row>
    <row r="17" spans="3:19" ht="15.75" customHeight="1" thickBot="1" x14ac:dyDescent="0.3">
      <c r="C17" s="4"/>
      <c r="D17" s="4"/>
      <c r="E17" s="228" t="s">
        <v>19</v>
      </c>
      <c r="F17" s="229"/>
      <c r="G17" s="230" t="s">
        <v>18</v>
      </c>
      <c r="H17" s="47" t="s">
        <v>5</v>
      </c>
      <c r="I17" s="48" t="s">
        <v>2</v>
      </c>
      <c r="J17" s="9"/>
      <c r="K17" s="9"/>
      <c r="O17" s="4"/>
      <c r="P17" s="12"/>
      <c r="Q17" s="2"/>
      <c r="R17" s="2"/>
      <c r="S17" s="1"/>
    </row>
    <row r="18" spans="3:19" ht="15.75" customHeight="1" thickBot="1" x14ac:dyDescent="0.3">
      <c r="C18" s="58"/>
      <c r="D18" s="4"/>
      <c r="E18" s="233" t="s">
        <v>55</v>
      </c>
      <c r="F18" s="240"/>
      <c r="G18" s="231"/>
      <c r="H18" s="33" t="s">
        <v>3</v>
      </c>
      <c r="I18" s="18">
        <v>906</v>
      </c>
      <c r="J18" s="9"/>
      <c r="K18" s="9"/>
      <c r="L18" s="237" t="s">
        <v>29</v>
      </c>
      <c r="M18" s="238"/>
      <c r="N18" s="74" t="e">
        <f>_xlfn.IFS(N15=20,H27/10000*N15,H27&gt;10000,H27/10000*N15,H27&lt;10000,N15)</f>
        <v>#N/A</v>
      </c>
      <c r="O18" s="4"/>
      <c r="P18" s="12"/>
      <c r="Q18" s="2"/>
      <c r="R18" s="2"/>
      <c r="S18" s="1"/>
    </row>
    <row r="19" spans="3:19" ht="16.5" thickBot="1" x14ac:dyDescent="0.3">
      <c r="C19" s="58"/>
      <c r="D19" s="4"/>
      <c r="E19" s="241"/>
      <c r="F19" s="242"/>
      <c r="G19" s="239"/>
      <c r="H19" s="34" t="s">
        <v>4</v>
      </c>
      <c r="I19" s="19">
        <v>0.78900000000000003</v>
      </c>
      <c r="J19" s="9"/>
      <c r="K19" s="9"/>
      <c r="L19" s="4"/>
      <c r="M19" s="4"/>
      <c r="N19" s="4"/>
      <c r="O19" s="4"/>
      <c r="P19" s="12"/>
      <c r="Q19" s="2"/>
      <c r="R19" s="2"/>
      <c r="S19" s="1"/>
    </row>
    <row r="20" spans="3:19" ht="15.75" x14ac:dyDescent="0.25">
      <c r="C20" s="4"/>
      <c r="D20" s="4"/>
      <c r="E20" s="11"/>
      <c r="F20" s="11"/>
      <c r="G20" s="11"/>
      <c r="H20" s="11"/>
      <c r="I20" s="11"/>
      <c r="J20" s="9"/>
      <c r="K20" s="9"/>
      <c r="L20" s="9"/>
      <c r="M20" s="9"/>
      <c r="N20" s="9"/>
      <c r="O20" s="11"/>
      <c r="P20" s="12"/>
      <c r="Q20" s="2"/>
      <c r="R20" s="2"/>
      <c r="S20" s="1"/>
    </row>
    <row r="21" spans="3:19" ht="15.75" x14ac:dyDescent="0.25">
      <c r="C21" s="5"/>
      <c r="D21" s="28"/>
      <c r="E21" s="31"/>
      <c r="F21" s="31"/>
      <c r="G21" s="31"/>
      <c r="H21" s="31"/>
      <c r="I21" s="31"/>
      <c r="J21" s="31"/>
      <c r="K21" s="31"/>
      <c r="L21" s="29"/>
      <c r="M21" s="29"/>
      <c r="N21" s="29"/>
      <c r="O21" s="31"/>
      <c r="P21" s="12"/>
      <c r="Q21" s="2"/>
      <c r="R21" s="2"/>
      <c r="S21" s="1"/>
    </row>
    <row r="22" spans="3:19" ht="15.75" x14ac:dyDescent="0.25">
      <c r="C22" s="5"/>
      <c r="D22" s="4"/>
      <c r="E22" s="11"/>
      <c r="F22" s="11"/>
      <c r="G22" s="11"/>
      <c r="H22" s="11"/>
      <c r="I22" s="11"/>
      <c r="J22" s="11"/>
      <c r="K22" s="11"/>
      <c r="L22" s="9"/>
      <c r="M22" s="9"/>
      <c r="N22" s="9"/>
      <c r="O22" s="11"/>
      <c r="P22" s="12"/>
      <c r="Q22" s="2"/>
      <c r="R22" s="2"/>
      <c r="S22" s="1"/>
    </row>
    <row r="23" spans="3:19" ht="15.75" customHeight="1" x14ac:dyDescent="0.3">
      <c r="C23" s="162" t="s">
        <v>14</v>
      </c>
      <c r="D23" s="163"/>
      <c r="E23" s="163"/>
      <c r="F23" s="163"/>
      <c r="G23" s="163"/>
      <c r="H23" s="163"/>
      <c r="I23" s="163"/>
      <c r="J23" s="163"/>
      <c r="K23" s="163"/>
      <c r="L23" s="163"/>
      <c r="M23" s="163"/>
      <c r="N23" s="163"/>
      <c r="O23" s="163"/>
      <c r="P23" s="164"/>
      <c r="Q23" s="2"/>
      <c r="R23" s="2"/>
      <c r="S23" s="1"/>
    </row>
    <row r="24" spans="3:19" ht="18.75" x14ac:dyDescent="0.3">
      <c r="C24" s="5"/>
      <c r="D24" s="4"/>
      <c r="E24" s="4"/>
      <c r="F24" s="4"/>
      <c r="G24" s="4"/>
      <c r="H24" s="4"/>
      <c r="I24" s="4"/>
      <c r="J24" s="4"/>
      <c r="K24" s="186" t="s">
        <v>85</v>
      </c>
      <c r="L24" s="186"/>
      <c r="M24" s="186"/>
      <c r="N24" s="186"/>
      <c r="O24" s="186"/>
      <c r="P24" s="51"/>
      <c r="Q24" s="2"/>
      <c r="R24" s="2"/>
      <c r="S24" s="1"/>
    </row>
    <row r="25" spans="3:19" ht="16.5" thickBot="1" x14ac:dyDescent="0.3">
      <c r="C25" s="5"/>
      <c r="D25" s="4"/>
      <c r="E25" s="11"/>
      <c r="F25" s="180"/>
      <c r="G25" s="180"/>
      <c r="H25" s="181"/>
      <c r="I25" s="181"/>
      <c r="J25" s="11"/>
      <c r="K25" s="185" t="s">
        <v>81</v>
      </c>
      <c r="L25" s="185"/>
      <c r="M25" s="185"/>
      <c r="N25" s="185"/>
      <c r="O25" s="185"/>
      <c r="P25" s="12"/>
      <c r="Q25" s="2"/>
      <c r="R25" s="2"/>
      <c r="S25" s="1"/>
    </row>
    <row r="26" spans="3:19" ht="18.75" thickBot="1" x14ac:dyDescent="0.3">
      <c r="C26" s="5"/>
      <c r="D26" s="4"/>
      <c r="E26" s="11"/>
      <c r="F26" s="180"/>
      <c r="G26" s="182"/>
      <c r="H26" s="183"/>
      <c r="I26" s="184"/>
      <c r="J26" s="4"/>
      <c r="K26" s="185"/>
      <c r="L26" s="185"/>
      <c r="M26" s="185"/>
      <c r="N26" s="185"/>
      <c r="O26" s="185"/>
      <c r="P26" s="12"/>
      <c r="Q26" s="2"/>
      <c r="R26" s="2"/>
      <c r="S26" s="1"/>
    </row>
    <row r="27" spans="3:19" ht="24" customHeight="1" thickBot="1" x14ac:dyDescent="0.3">
      <c r="C27" s="5"/>
      <c r="D27" s="4"/>
      <c r="E27" s="11"/>
      <c r="F27" s="243" t="s">
        <v>48</v>
      </c>
      <c r="G27" s="244"/>
      <c r="H27" s="167"/>
      <c r="I27" s="168"/>
      <c r="J27" s="4"/>
      <c r="L27" s="94"/>
      <c r="M27" s="94"/>
      <c r="N27" s="94"/>
      <c r="O27" s="94"/>
      <c r="P27" s="12"/>
      <c r="Q27" s="2"/>
      <c r="R27" s="2"/>
      <c r="S27" s="1"/>
    </row>
    <row r="28" spans="3:19" ht="47.25" customHeight="1" thickBot="1" x14ac:dyDescent="0.3">
      <c r="C28" s="5"/>
      <c r="D28" s="4"/>
      <c r="E28" s="11"/>
      <c r="F28" s="169" t="s">
        <v>34</v>
      </c>
      <c r="G28" s="170"/>
      <c r="H28" s="49" t="s">
        <v>36</v>
      </c>
      <c r="I28" s="50" t="s">
        <v>37</v>
      </c>
      <c r="J28" s="4"/>
      <c r="K28" s="4"/>
      <c r="L28" s="171" t="s">
        <v>35</v>
      </c>
      <c r="M28" s="172"/>
      <c r="N28" s="173"/>
      <c r="O28" s="39">
        <f>H30*I30+H31*I31+H32*I32+H33*I33+H34*I34+H29*I29</f>
        <v>0</v>
      </c>
      <c r="P28" s="12"/>
      <c r="Q28" s="2"/>
      <c r="R28" s="2"/>
      <c r="S28" s="1"/>
    </row>
    <row r="29" spans="3:19" ht="18.75" customHeight="1" thickBot="1" x14ac:dyDescent="0.3">
      <c r="C29" s="5"/>
      <c r="D29" s="4"/>
      <c r="E29" s="11"/>
      <c r="F29" s="85">
        <f>SUM(I29:I34)</f>
        <v>0</v>
      </c>
      <c r="G29" s="134"/>
      <c r="H29" s="131">
        <v>0</v>
      </c>
      <c r="I29" s="135"/>
      <c r="J29" s="4"/>
      <c r="K29" s="4"/>
      <c r="L29" s="4"/>
      <c r="M29" s="4"/>
      <c r="N29" s="4"/>
      <c r="O29" s="4"/>
      <c r="P29" s="12"/>
      <c r="Q29" s="2"/>
      <c r="R29" s="2"/>
      <c r="S29" s="1"/>
    </row>
    <row r="30" spans="3:19" ht="15.75" x14ac:dyDescent="0.25">
      <c r="C30" s="5"/>
      <c r="D30" s="4"/>
      <c r="E30" s="11"/>
      <c r="F30" s="88"/>
      <c r="G30" s="60" t="s">
        <v>49</v>
      </c>
      <c r="H30" s="132">
        <v>0.9</v>
      </c>
      <c r="I30" s="136"/>
      <c r="J30" s="4"/>
      <c r="K30" s="4"/>
      <c r="L30" s="174" t="s">
        <v>38</v>
      </c>
      <c r="M30" s="175"/>
      <c r="N30" s="176"/>
      <c r="O30" s="226">
        <f>IF(SUM(I29:I34)&gt;0, ((H29*I29)+(H30*I30)+(H32*I32)+(H31*I31)+(H33*I33)+(H34*I34))/SUM(I29:I34), 0)</f>
        <v>0</v>
      </c>
      <c r="P30" s="12"/>
      <c r="Q30" s="2"/>
      <c r="R30" s="2"/>
      <c r="S30" s="1"/>
    </row>
    <row r="31" spans="3:19" ht="16.5" customHeight="1" thickBot="1" x14ac:dyDescent="0.3">
      <c r="C31" s="5"/>
      <c r="D31" s="4"/>
      <c r="E31" s="11"/>
      <c r="F31" s="89"/>
      <c r="G31" s="60" t="s">
        <v>50</v>
      </c>
      <c r="H31" s="132">
        <v>0.9</v>
      </c>
      <c r="I31" s="136"/>
      <c r="J31" s="4"/>
      <c r="K31" s="4"/>
      <c r="L31" s="177"/>
      <c r="M31" s="178"/>
      <c r="N31" s="179"/>
      <c r="O31" s="227"/>
      <c r="P31" s="12"/>
      <c r="Q31" s="2"/>
      <c r="R31" s="2"/>
      <c r="S31" s="1"/>
    </row>
    <row r="32" spans="3:19" ht="16.5" customHeight="1" x14ac:dyDescent="0.25">
      <c r="C32" s="5"/>
      <c r="D32" s="4"/>
      <c r="E32" s="11"/>
      <c r="F32" s="89"/>
      <c r="G32" s="60" t="s">
        <v>52</v>
      </c>
      <c r="H32" s="132">
        <v>0.55000000000000004</v>
      </c>
      <c r="I32" s="136"/>
      <c r="J32" s="4"/>
      <c r="K32" s="4"/>
      <c r="L32" s="53"/>
      <c r="M32" s="53"/>
      <c r="N32" s="53"/>
      <c r="O32" s="59"/>
      <c r="P32" s="12"/>
      <c r="Q32" s="2"/>
      <c r="R32" s="2"/>
      <c r="S32" s="1"/>
    </row>
    <row r="33" spans="3:19" ht="15.75" x14ac:dyDescent="0.25">
      <c r="C33" s="5"/>
      <c r="D33" s="4"/>
      <c r="E33" s="11"/>
      <c r="F33" s="89"/>
      <c r="G33" s="60" t="s">
        <v>53</v>
      </c>
      <c r="H33" s="132">
        <v>0.65</v>
      </c>
      <c r="I33" s="136"/>
      <c r="J33" s="4"/>
      <c r="K33" s="4"/>
      <c r="L33" s="4"/>
      <c r="M33" s="4"/>
      <c r="N33" s="4"/>
      <c r="O33" s="11"/>
      <c r="P33" s="12"/>
      <c r="Q33" s="2"/>
      <c r="R33" s="2"/>
      <c r="S33" s="1"/>
    </row>
    <row r="34" spans="3:19" ht="32.25" thickBot="1" x14ac:dyDescent="0.3">
      <c r="C34" s="5"/>
      <c r="D34" s="4"/>
      <c r="E34" s="11"/>
      <c r="F34" s="89"/>
      <c r="G34" s="61" t="s">
        <v>51</v>
      </c>
      <c r="H34" s="133">
        <v>0.2</v>
      </c>
      <c r="I34" s="137"/>
      <c r="J34" s="4"/>
      <c r="K34" s="4"/>
      <c r="L34" s="4"/>
      <c r="M34" s="4"/>
      <c r="N34" s="4"/>
      <c r="O34" s="11"/>
      <c r="P34" s="12"/>
      <c r="Q34" s="2"/>
      <c r="R34" s="2"/>
      <c r="S34" s="1"/>
    </row>
    <row r="35" spans="3:19" ht="15.75" customHeight="1" x14ac:dyDescent="0.25">
      <c r="C35" s="5"/>
      <c r="D35" s="4"/>
      <c r="E35" s="11"/>
      <c r="F35" s="89"/>
      <c r="G35" s="91"/>
      <c r="H35" s="141" t="s">
        <v>60</v>
      </c>
      <c r="I35" s="86" t="e">
        <f>I36/H27</f>
        <v>#DIV/0!</v>
      </c>
      <c r="K35" s="4"/>
      <c r="L35" s="4"/>
      <c r="M35" s="4"/>
      <c r="N35" s="4"/>
      <c r="O35" s="11"/>
      <c r="P35" s="12"/>
      <c r="Q35" s="2"/>
      <c r="R35" s="2"/>
      <c r="S35" s="1"/>
    </row>
    <row r="36" spans="3:19" ht="16.5" customHeight="1" x14ac:dyDescent="0.25">
      <c r="C36" s="5"/>
      <c r="D36" s="28"/>
      <c r="E36" s="31"/>
      <c r="F36" s="90"/>
      <c r="G36" s="92"/>
      <c r="H36" s="142"/>
      <c r="I36" s="87">
        <f>H27-F29</f>
        <v>0</v>
      </c>
      <c r="J36" s="38"/>
      <c r="K36" s="31"/>
      <c r="L36" s="31"/>
      <c r="M36" s="31"/>
      <c r="N36" s="31"/>
      <c r="O36" s="31"/>
      <c r="P36" s="12"/>
      <c r="Q36" s="2"/>
      <c r="R36" s="2"/>
      <c r="S36" s="1"/>
    </row>
    <row r="37" spans="3:19" ht="15.75" x14ac:dyDescent="0.25">
      <c r="C37" s="5"/>
      <c r="D37" s="4"/>
      <c r="E37" s="11"/>
      <c r="F37" s="9"/>
      <c r="G37" s="36"/>
      <c r="H37" s="9"/>
      <c r="I37" s="11"/>
      <c r="J37" s="9"/>
      <c r="K37" s="11"/>
      <c r="L37" s="37"/>
      <c r="M37" s="11"/>
      <c r="N37" s="9"/>
      <c r="O37" s="11"/>
      <c r="P37" s="12"/>
      <c r="Q37" s="2"/>
      <c r="R37" s="2"/>
      <c r="S37" s="1"/>
    </row>
    <row r="38" spans="3:19" ht="20.25" x14ac:dyDescent="0.3">
      <c r="C38" s="162" t="s">
        <v>13</v>
      </c>
      <c r="D38" s="163"/>
      <c r="E38" s="163"/>
      <c r="F38" s="163"/>
      <c r="G38" s="163"/>
      <c r="H38" s="163"/>
      <c r="I38" s="163"/>
      <c r="J38" s="163"/>
      <c r="K38" s="163"/>
      <c r="L38" s="163"/>
      <c r="M38" s="163"/>
      <c r="N38" s="163"/>
      <c r="O38" s="163"/>
      <c r="P38" s="164"/>
      <c r="Q38" s="2"/>
      <c r="R38" s="2"/>
      <c r="S38" s="1"/>
    </row>
    <row r="39" spans="3:19" ht="16.5" thickBot="1" x14ac:dyDescent="0.3">
      <c r="C39" s="5"/>
      <c r="D39" s="4"/>
      <c r="E39" s="11"/>
      <c r="F39" s="11"/>
      <c r="G39" s="46"/>
      <c r="H39" s="46"/>
      <c r="I39" s="46"/>
      <c r="J39" s="11" t="s">
        <v>39</v>
      </c>
      <c r="K39" s="11"/>
      <c r="L39" s="11"/>
      <c r="M39" s="11"/>
      <c r="N39" s="11"/>
      <c r="O39" s="11"/>
      <c r="P39" s="12"/>
      <c r="Q39" s="2"/>
      <c r="R39" s="2"/>
      <c r="S39" s="1"/>
    </row>
    <row r="40" spans="3:19" ht="16.5" thickBot="1" x14ac:dyDescent="0.3">
      <c r="C40" s="5"/>
      <c r="D40" s="4"/>
      <c r="E40" s="11"/>
      <c r="F40" s="11"/>
      <c r="G40" s="149" t="s">
        <v>6</v>
      </c>
      <c r="H40" s="150"/>
      <c r="I40" s="151"/>
      <c r="J40" s="11"/>
      <c r="K40" s="11"/>
      <c r="L40" s="11"/>
      <c r="M40" s="11"/>
      <c r="N40" s="11"/>
      <c r="O40" s="11"/>
      <c r="P40" s="12"/>
      <c r="Q40" s="2"/>
      <c r="R40" s="2"/>
      <c r="S40" s="1"/>
    </row>
    <row r="41" spans="3:19" ht="16.5" thickBot="1" x14ac:dyDescent="0.3">
      <c r="C41" s="5"/>
      <c r="D41" s="4"/>
      <c r="E41" s="11"/>
      <c r="F41" s="6" t="s">
        <v>15</v>
      </c>
      <c r="G41" s="62" t="s">
        <v>7</v>
      </c>
      <c r="H41" s="62" t="s">
        <v>8</v>
      </c>
      <c r="I41" s="63" t="s">
        <v>31</v>
      </c>
      <c r="J41" s="11"/>
      <c r="K41" s="11"/>
      <c r="L41" s="9"/>
      <c r="M41" s="11"/>
      <c r="N41" s="11"/>
      <c r="O41" s="11"/>
      <c r="P41" s="12"/>
      <c r="Q41" s="2"/>
      <c r="R41" s="2"/>
      <c r="S41" s="1"/>
    </row>
    <row r="42" spans="3:19" ht="15.75" x14ac:dyDescent="0.25">
      <c r="C42" s="5"/>
      <c r="D42" s="4"/>
      <c r="E42" s="143" t="s">
        <v>22</v>
      </c>
      <c r="F42" s="20">
        <v>6</v>
      </c>
      <c r="G42" s="64">
        <f>$I$15*(F42^-$I$16)</f>
        <v>125.86951411085242</v>
      </c>
      <c r="H42" s="64">
        <f>$O$28*(G42/3600)</f>
        <v>0</v>
      </c>
      <c r="I42" s="65" t="e">
        <f>IF(H42-$N$18&lt;0,0,(H42-$N$18)*F42*60/1000)</f>
        <v>#N/A</v>
      </c>
      <c r="J42" s="11"/>
      <c r="K42" s="11"/>
      <c r="L42" s="11"/>
      <c r="M42" s="11"/>
      <c r="N42" s="11"/>
      <c r="O42" s="11"/>
      <c r="P42" s="12"/>
      <c r="Q42" s="2"/>
      <c r="R42" s="2"/>
      <c r="S42" s="1"/>
    </row>
    <row r="43" spans="3:19" ht="31.5" customHeight="1" x14ac:dyDescent="0.25">
      <c r="C43" s="5"/>
      <c r="D43" s="4"/>
      <c r="E43" s="144"/>
      <c r="F43" s="21">
        <v>12</v>
      </c>
      <c r="G43" s="66">
        <f>$I$15*(F43^-$I$16)</f>
        <v>93.557738967896356</v>
      </c>
      <c r="H43" s="66">
        <f>$O$28*(G43/3600)</f>
        <v>0</v>
      </c>
      <c r="I43" s="65" t="e">
        <f>IF(H43-$N$18&lt;0,0,(H43-$N$18)*F43*60/1000)</f>
        <v>#N/A</v>
      </c>
      <c r="J43" s="11"/>
      <c r="K43" s="9"/>
      <c r="L43" s="9"/>
      <c r="M43" s="9"/>
      <c r="N43" s="11"/>
      <c r="O43" s="11"/>
      <c r="P43" s="12"/>
      <c r="Q43" s="2"/>
      <c r="R43" s="2"/>
      <c r="S43" s="1"/>
    </row>
    <row r="44" spans="3:19" ht="15.75" x14ac:dyDescent="0.25">
      <c r="C44" s="5"/>
      <c r="D44" s="4"/>
      <c r="E44" s="144"/>
      <c r="F44" s="21">
        <v>18</v>
      </c>
      <c r="G44" s="66">
        <f>$I$15*(F44^-$I$16)</f>
        <v>78.652523053492345</v>
      </c>
      <c r="H44" s="66">
        <f>$O$28*(G44/3600)</f>
        <v>0</v>
      </c>
      <c r="I44" s="65" t="e">
        <f>IF(H44-$N$18&lt;0,0,(H44-$N$18)*F44*60/1000)</f>
        <v>#N/A</v>
      </c>
      <c r="J44" s="11"/>
      <c r="K44" s="35"/>
      <c r="L44" s="35"/>
      <c r="M44" s="22"/>
      <c r="N44" s="11"/>
      <c r="O44" s="11"/>
      <c r="P44" s="12"/>
      <c r="Q44" s="2"/>
      <c r="R44" s="2"/>
      <c r="S44" s="1"/>
    </row>
    <row r="45" spans="3:19" ht="15.75" x14ac:dyDescent="0.25">
      <c r="C45" s="5"/>
      <c r="D45" s="4"/>
      <c r="E45" s="144"/>
      <c r="F45" s="21">
        <v>24</v>
      </c>
      <c r="G45" s="66">
        <f>$I$15*(F45^-$I$16)</f>
        <v>69.540671405756612</v>
      </c>
      <c r="H45" s="66">
        <f>$O$28*(G45/3600)</f>
        <v>0</v>
      </c>
      <c r="I45" s="65" t="e">
        <f>IF(H45-$N$18&lt;0,0,(H45-$N$18)*F45*60/1000)</f>
        <v>#N/A</v>
      </c>
      <c r="J45" s="11"/>
      <c r="K45" s="146" t="s">
        <v>33</v>
      </c>
      <c r="L45" s="146"/>
      <c r="M45" s="146"/>
      <c r="N45" s="146"/>
      <c r="O45" s="146"/>
      <c r="P45" s="12"/>
      <c r="Q45" s="2"/>
      <c r="R45" s="2"/>
      <c r="S45" s="1"/>
    </row>
    <row r="46" spans="3:19" ht="16.5" thickBot="1" x14ac:dyDescent="0.3">
      <c r="C46" s="5"/>
      <c r="D46" s="4"/>
      <c r="E46" s="145"/>
      <c r="F46" s="23">
        <v>30</v>
      </c>
      <c r="G46" s="67">
        <f>$I$15*(F46^-$I$16)</f>
        <v>63.206449280768688</v>
      </c>
      <c r="H46" s="67">
        <f>$O$28*(G46/3600)</f>
        <v>0</v>
      </c>
      <c r="I46" s="65" t="e">
        <f>IF(H46-$N$18&lt;0,0,(H46-$N$18)*F46*60/1000)</f>
        <v>#N/A</v>
      </c>
      <c r="J46" s="11"/>
      <c r="K46" s="146"/>
      <c r="L46" s="146"/>
      <c r="M46" s="146"/>
      <c r="N46" s="146"/>
      <c r="O46" s="146"/>
      <c r="P46" s="12"/>
      <c r="Q46" s="2"/>
      <c r="R46" s="2"/>
      <c r="S46" s="1"/>
    </row>
    <row r="47" spans="3:19" ht="16.5" thickBot="1" x14ac:dyDescent="0.3">
      <c r="C47" s="5"/>
      <c r="D47" s="4"/>
      <c r="E47" s="11"/>
      <c r="F47" s="35"/>
      <c r="G47" s="147" t="s">
        <v>30</v>
      </c>
      <c r="H47" s="152"/>
      <c r="I47" s="68" t="e">
        <f>MAX(I42:I46)</f>
        <v>#N/A</v>
      </c>
      <c r="J47" s="26"/>
      <c r="K47" s="146"/>
      <c r="L47" s="146"/>
      <c r="M47" s="146"/>
      <c r="N47" s="146"/>
      <c r="O47" s="146"/>
      <c r="P47" s="10"/>
      <c r="Q47" s="4"/>
      <c r="R47" s="2"/>
      <c r="S47" s="1"/>
    </row>
    <row r="48" spans="3:19" ht="15.75" x14ac:dyDescent="0.25">
      <c r="C48" s="5"/>
      <c r="D48" s="4"/>
      <c r="E48" s="11"/>
      <c r="F48" s="35"/>
      <c r="G48" s="22"/>
      <c r="H48" s="22"/>
      <c r="I48" s="24"/>
      <c r="J48" s="11"/>
      <c r="K48" s="153" t="s">
        <v>32</v>
      </c>
      <c r="L48" s="154"/>
      <c r="M48" s="154"/>
      <c r="N48" s="154"/>
      <c r="O48" s="157" t="e">
        <f>MAX(I47,I62)</f>
        <v>#N/A</v>
      </c>
      <c r="P48" s="10"/>
      <c r="Q48" s="4"/>
      <c r="R48" s="2"/>
      <c r="S48" s="1"/>
    </row>
    <row r="49" spans="3:19" ht="27.75" customHeight="1" thickBot="1" x14ac:dyDescent="0.3">
      <c r="C49" s="5"/>
      <c r="D49" s="4"/>
      <c r="E49" s="11"/>
      <c r="F49" s="11"/>
      <c r="G49" s="11"/>
      <c r="H49" s="11"/>
      <c r="I49" s="11"/>
      <c r="J49" s="11"/>
      <c r="K49" s="155"/>
      <c r="L49" s="156"/>
      <c r="M49" s="156"/>
      <c r="N49" s="156"/>
      <c r="O49" s="158"/>
      <c r="P49" s="10"/>
      <c r="Q49" s="4"/>
      <c r="R49" s="2"/>
      <c r="S49" s="1"/>
    </row>
    <row r="50" spans="3:19" ht="15" customHeight="1" thickBot="1" x14ac:dyDescent="0.3">
      <c r="C50" s="5"/>
      <c r="D50" s="4"/>
      <c r="E50" s="11"/>
      <c r="F50" s="35"/>
      <c r="G50" s="159" t="s">
        <v>6</v>
      </c>
      <c r="H50" s="160"/>
      <c r="I50" s="161"/>
      <c r="J50" s="11"/>
      <c r="K50" s="165" t="s">
        <v>82</v>
      </c>
      <c r="L50" s="165"/>
      <c r="M50" s="165"/>
      <c r="N50" s="165"/>
      <c r="O50" s="165"/>
      <c r="P50" s="12"/>
      <c r="Q50" s="2"/>
      <c r="R50" s="2"/>
      <c r="S50" s="1"/>
    </row>
    <row r="51" spans="3:19" ht="15.75" customHeight="1" thickBot="1" x14ac:dyDescent="0.3">
      <c r="C51" s="5"/>
      <c r="D51" s="4"/>
      <c r="E51" s="11"/>
      <c r="F51" s="6" t="s">
        <v>15</v>
      </c>
      <c r="G51" s="62" t="s">
        <v>7</v>
      </c>
      <c r="H51" s="62" t="s">
        <v>8</v>
      </c>
      <c r="I51" s="63" t="s">
        <v>31</v>
      </c>
      <c r="J51" s="11"/>
      <c r="P51" s="10"/>
      <c r="Q51" s="4"/>
      <c r="R51" s="2"/>
      <c r="S51" s="1"/>
    </row>
    <row r="52" spans="3:19" ht="15.75" x14ac:dyDescent="0.25">
      <c r="C52" s="5"/>
      <c r="D52" s="4"/>
      <c r="E52" s="143" t="s">
        <v>23</v>
      </c>
      <c r="F52" s="20">
        <v>30</v>
      </c>
      <c r="G52" s="64">
        <f>$I$18*(F52^-$I$19)</f>
        <v>61.898414898774703</v>
      </c>
      <c r="H52" s="69">
        <f t="shared" ref="H52:H60" si="0">$O$28*G52/3600</f>
        <v>0</v>
      </c>
      <c r="I52" s="70" t="e">
        <f t="shared" ref="I52:I61" si="1">IF(H52-$N$18&lt;0,0,(H52-$N$18)*F52*60/1000)</f>
        <v>#N/A</v>
      </c>
      <c r="J52" s="11"/>
      <c r="P52" s="12"/>
      <c r="Q52" s="2"/>
      <c r="R52" s="2"/>
      <c r="S52" s="1"/>
    </row>
    <row r="53" spans="3:19" ht="15.75" customHeight="1" x14ac:dyDescent="0.25">
      <c r="C53" s="5"/>
      <c r="D53" s="4"/>
      <c r="E53" s="144"/>
      <c r="F53" s="21">
        <v>60</v>
      </c>
      <c r="G53" s="64">
        <f t="shared" ref="G53:G61" si="2">$I$18*(F53^-$I$19)</f>
        <v>35.823404846263706</v>
      </c>
      <c r="H53" s="71">
        <f t="shared" si="0"/>
        <v>0</v>
      </c>
      <c r="I53" s="70" t="e">
        <f t="shared" si="1"/>
        <v>#N/A</v>
      </c>
      <c r="J53" s="11"/>
      <c r="K53" s="166" t="s">
        <v>83</v>
      </c>
      <c r="L53" s="166"/>
      <c r="M53" s="166"/>
      <c r="N53" s="166"/>
      <c r="O53" s="166"/>
      <c r="P53" s="12"/>
      <c r="Q53" s="2"/>
      <c r="R53" s="2"/>
      <c r="S53" s="1"/>
    </row>
    <row r="54" spans="3:19" ht="15.75" x14ac:dyDescent="0.25">
      <c r="C54" s="5"/>
      <c r="D54" s="4"/>
      <c r="E54" s="144"/>
      <c r="F54" s="21">
        <v>120</v>
      </c>
      <c r="G54" s="64">
        <f t="shared" si="2"/>
        <v>20.732620324413382</v>
      </c>
      <c r="H54" s="71">
        <f t="shared" si="0"/>
        <v>0</v>
      </c>
      <c r="I54" s="70" t="e">
        <f t="shared" si="1"/>
        <v>#N/A</v>
      </c>
      <c r="J54" s="11"/>
      <c r="K54" s="166"/>
      <c r="L54" s="166"/>
      <c r="M54" s="166"/>
      <c r="N54" s="166"/>
      <c r="O54" s="166"/>
      <c r="P54" s="12"/>
      <c r="Q54" s="2"/>
      <c r="R54" s="2"/>
      <c r="S54" s="1"/>
    </row>
    <row r="55" spans="3:19" ht="15.75" x14ac:dyDescent="0.25">
      <c r="C55" s="5"/>
      <c r="D55" s="4"/>
      <c r="E55" s="144"/>
      <c r="F55" s="21">
        <v>150</v>
      </c>
      <c r="G55" s="64">
        <f t="shared" si="2"/>
        <v>17.385700517326978</v>
      </c>
      <c r="H55" s="71">
        <f t="shared" si="0"/>
        <v>0</v>
      </c>
      <c r="I55" s="70" t="e">
        <f t="shared" si="1"/>
        <v>#N/A</v>
      </c>
      <c r="J55" s="11"/>
      <c r="K55" s="166"/>
      <c r="L55" s="166"/>
      <c r="M55" s="166"/>
      <c r="N55" s="166"/>
      <c r="O55" s="166"/>
      <c r="P55" s="12"/>
      <c r="Q55" s="2"/>
      <c r="R55" s="2"/>
      <c r="S55" s="1"/>
    </row>
    <row r="56" spans="3:19" ht="15.75" customHeight="1" x14ac:dyDescent="0.25">
      <c r="C56" s="5"/>
      <c r="D56" s="4"/>
      <c r="E56" s="144"/>
      <c r="F56" s="21">
        <v>180</v>
      </c>
      <c r="G56" s="64">
        <f t="shared" si="2"/>
        <v>15.056297627654871</v>
      </c>
      <c r="H56" s="71">
        <f t="shared" si="0"/>
        <v>0</v>
      </c>
      <c r="I56" s="70" t="e">
        <f t="shared" si="1"/>
        <v>#N/A</v>
      </c>
      <c r="J56" s="11"/>
      <c r="K56" s="140" t="s">
        <v>84</v>
      </c>
      <c r="L56" s="140"/>
      <c r="M56" s="140"/>
      <c r="N56" s="140"/>
      <c r="O56" s="140"/>
      <c r="P56" s="12"/>
      <c r="Q56" s="2"/>
      <c r="R56" s="2"/>
      <c r="S56" s="1"/>
    </row>
    <row r="57" spans="3:19" ht="15.75" x14ac:dyDescent="0.25">
      <c r="C57" s="5"/>
      <c r="D57" s="4"/>
      <c r="E57" s="144"/>
      <c r="F57" s="21">
        <v>210</v>
      </c>
      <c r="G57" s="64">
        <f t="shared" si="2"/>
        <v>13.332057379203702</v>
      </c>
      <c r="H57" s="71">
        <f t="shared" si="0"/>
        <v>0</v>
      </c>
      <c r="I57" s="70" t="e">
        <f t="shared" si="1"/>
        <v>#N/A</v>
      </c>
      <c r="J57" s="11"/>
      <c r="K57" s="140"/>
      <c r="L57" s="140"/>
      <c r="M57" s="140"/>
      <c r="N57" s="140"/>
      <c r="O57" s="140"/>
      <c r="P57" s="12"/>
      <c r="Q57" s="2"/>
      <c r="R57" s="2"/>
      <c r="S57" s="1"/>
    </row>
    <row r="58" spans="3:19" ht="15.75" x14ac:dyDescent="0.25">
      <c r="C58" s="5"/>
      <c r="D58" s="4"/>
      <c r="E58" s="144"/>
      <c r="F58" s="21">
        <v>240</v>
      </c>
      <c r="G58" s="64">
        <f t="shared" si="2"/>
        <v>11.998902599039535</v>
      </c>
      <c r="H58" s="71">
        <f t="shared" si="0"/>
        <v>0</v>
      </c>
      <c r="I58" s="65" t="e">
        <f t="shared" si="1"/>
        <v>#N/A</v>
      </c>
      <c r="J58" s="11"/>
      <c r="K58" s="140"/>
      <c r="L58" s="140"/>
      <c r="M58" s="140"/>
      <c r="N58" s="140"/>
      <c r="O58" s="140"/>
      <c r="P58" s="12"/>
      <c r="Q58" s="2"/>
      <c r="R58" s="2"/>
      <c r="S58" s="1"/>
    </row>
    <row r="59" spans="3:19" ht="15.75" x14ac:dyDescent="0.25">
      <c r="C59" s="5"/>
      <c r="D59" s="4"/>
      <c r="E59" s="144"/>
      <c r="F59" s="21">
        <v>300</v>
      </c>
      <c r="G59" s="64">
        <f t="shared" si="2"/>
        <v>10.061889132163042</v>
      </c>
      <c r="H59" s="71">
        <f t="shared" si="0"/>
        <v>0</v>
      </c>
      <c r="I59" s="65" t="e">
        <f t="shared" si="1"/>
        <v>#N/A</v>
      </c>
      <c r="J59" s="11"/>
      <c r="K59" s="140"/>
      <c r="L59" s="140"/>
      <c r="M59" s="140"/>
      <c r="N59" s="140"/>
      <c r="O59" s="140"/>
      <c r="P59" s="12"/>
      <c r="Q59" s="2"/>
      <c r="R59" s="2"/>
      <c r="S59" s="1"/>
    </row>
    <row r="60" spans="3:19" ht="15.75" customHeight="1" x14ac:dyDescent="0.25">
      <c r="C60" s="5"/>
      <c r="D60" s="4"/>
      <c r="E60" s="144"/>
      <c r="F60" s="21">
        <v>330</v>
      </c>
      <c r="G60" s="64">
        <f t="shared" si="2"/>
        <v>9.3329878212830497</v>
      </c>
      <c r="H60" s="71">
        <f t="shared" si="0"/>
        <v>0</v>
      </c>
      <c r="I60" s="65" t="e">
        <f t="shared" si="1"/>
        <v>#N/A</v>
      </c>
      <c r="J60" s="11"/>
      <c r="M60" s="11"/>
      <c r="N60" s="11"/>
      <c r="O60" s="11"/>
      <c r="P60" s="12"/>
      <c r="Q60" s="2"/>
      <c r="R60" s="2"/>
      <c r="S60" s="1"/>
    </row>
    <row r="61" spans="3:19" ht="16.5" thickBot="1" x14ac:dyDescent="0.3">
      <c r="C61" s="5"/>
      <c r="D61" s="4"/>
      <c r="E61" s="145"/>
      <c r="F61" s="23">
        <v>360</v>
      </c>
      <c r="G61" s="64">
        <f t="shared" si="2"/>
        <v>8.7137586040510548</v>
      </c>
      <c r="H61" s="72">
        <f>$O$28*G61/3600</f>
        <v>0</v>
      </c>
      <c r="I61" s="65" t="e">
        <f t="shared" si="1"/>
        <v>#N/A</v>
      </c>
      <c r="J61" s="11"/>
      <c r="K61" s="125"/>
      <c r="L61" s="126"/>
      <c r="M61" s="11"/>
      <c r="N61" s="11"/>
      <c r="O61" s="11"/>
      <c r="P61" s="12"/>
      <c r="Q61" s="2"/>
      <c r="R61" s="2"/>
      <c r="S61" s="1"/>
    </row>
    <row r="62" spans="3:19" ht="16.5" thickBot="1" x14ac:dyDescent="0.3">
      <c r="C62" s="5"/>
      <c r="D62" s="4"/>
      <c r="E62" s="11"/>
      <c r="F62" s="11"/>
      <c r="G62" s="147" t="s">
        <v>30</v>
      </c>
      <c r="H62" s="148"/>
      <c r="I62" s="73" t="e">
        <f>MAX(I52:I61)</f>
        <v>#N/A</v>
      </c>
      <c r="J62" s="11"/>
      <c r="K62" s="43" t="s">
        <v>40</v>
      </c>
      <c r="L62" s="44">
        <f ca="1">TODAY()</f>
        <v>45688</v>
      </c>
      <c r="M62" s="11"/>
      <c r="N62" s="11"/>
      <c r="O62" s="11"/>
      <c r="P62" s="12"/>
      <c r="Q62" s="2"/>
      <c r="R62" s="2"/>
      <c r="S62" s="1"/>
    </row>
    <row r="63" spans="3:19" ht="15.75" x14ac:dyDescent="0.25">
      <c r="C63" s="5"/>
      <c r="D63" s="4"/>
      <c r="E63" s="9"/>
      <c r="F63" s="9"/>
      <c r="G63" s="111"/>
      <c r="H63" s="9"/>
      <c r="I63" s="9"/>
      <c r="J63" s="9"/>
      <c r="K63" s="9"/>
      <c r="L63" s="9"/>
      <c r="M63" s="9"/>
      <c r="N63" s="9"/>
      <c r="O63" s="9"/>
      <c r="P63" s="10"/>
      <c r="Q63" s="3"/>
      <c r="R63" s="2"/>
      <c r="S63" s="1"/>
    </row>
    <row r="64" spans="3:19" ht="30" customHeight="1" x14ac:dyDescent="0.4">
      <c r="C64" s="96"/>
      <c r="D64" s="104"/>
      <c r="E64" s="104"/>
      <c r="F64" s="104"/>
      <c r="G64" s="112" t="s">
        <v>54</v>
      </c>
      <c r="H64" s="104"/>
      <c r="I64" s="104"/>
      <c r="J64" s="104"/>
      <c r="K64" s="104"/>
      <c r="L64" s="104"/>
      <c r="M64" s="104"/>
      <c r="N64" s="104"/>
      <c r="O64" s="104"/>
      <c r="P64" s="100"/>
      <c r="Q64" s="4"/>
      <c r="R64" s="2"/>
      <c r="S64" s="1"/>
    </row>
    <row r="65" spans="3:18" ht="20.25" x14ac:dyDescent="0.3">
      <c r="C65" s="96"/>
      <c r="D65" s="101"/>
      <c r="E65" s="105"/>
      <c r="F65" s="105"/>
      <c r="G65" s="101"/>
      <c r="H65" s="101"/>
      <c r="I65" s="101"/>
      <c r="J65" s="101"/>
      <c r="K65" s="105"/>
      <c r="L65" s="105"/>
      <c r="M65" s="105"/>
      <c r="N65" s="105"/>
      <c r="O65" s="105"/>
      <c r="P65" s="106"/>
      <c r="Q65" s="52"/>
      <c r="R65" s="3"/>
    </row>
    <row r="66" spans="3:18" ht="15.75" thickBot="1" x14ac:dyDescent="0.3">
      <c r="C66" s="96"/>
      <c r="D66" s="97"/>
      <c r="E66" s="97"/>
      <c r="F66" s="97"/>
      <c r="G66" s="97"/>
      <c r="H66" s="101"/>
      <c r="I66" s="101"/>
      <c r="J66" s="97"/>
      <c r="K66" s="97"/>
      <c r="L66" s="97"/>
      <c r="M66" s="97"/>
      <c r="N66" s="97"/>
      <c r="O66" s="97"/>
      <c r="P66" s="100"/>
      <c r="Q66" s="4"/>
      <c r="R66" s="4"/>
    </row>
    <row r="67" spans="3:18" ht="19.5" thickBot="1" x14ac:dyDescent="0.35">
      <c r="C67" s="96"/>
      <c r="D67" s="97"/>
      <c r="E67" s="97"/>
      <c r="F67" s="97"/>
      <c r="G67" s="79" t="s">
        <v>20</v>
      </c>
      <c r="H67" s="84" t="s">
        <v>58</v>
      </c>
      <c r="I67" s="75" t="e">
        <f>N18*0.001</f>
        <v>#N/A</v>
      </c>
      <c r="J67" s="97"/>
      <c r="K67" s="97"/>
      <c r="L67" s="97"/>
      <c r="M67" s="101"/>
      <c r="N67" s="101"/>
      <c r="O67" s="97"/>
      <c r="P67" s="100"/>
      <c r="Q67" s="4"/>
      <c r="R67" s="4"/>
    </row>
    <row r="68" spans="3:18" ht="19.5" thickBot="1" x14ac:dyDescent="0.35">
      <c r="C68" s="96"/>
      <c r="D68" s="97"/>
      <c r="E68" s="97"/>
      <c r="F68" s="101"/>
      <c r="G68" s="80" t="s">
        <v>59</v>
      </c>
      <c r="H68" s="76" t="s">
        <v>42</v>
      </c>
      <c r="I68" s="77">
        <v>0.62</v>
      </c>
      <c r="J68" s="97"/>
      <c r="K68" s="97"/>
      <c r="L68" s="97"/>
      <c r="M68" s="97"/>
      <c r="N68" s="97"/>
      <c r="O68" s="97"/>
      <c r="P68" s="100"/>
      <c r="Q68" s="4"/>
      <c r="R68" s="4"/>
    </row>
    <row r="69" spans="3:18" ht="38.25" thickBot="1" x14ac:dyDescent="0.35">
      <c r="C69" s="101"/>
      <c r="D69" s="101"/>
      <c r="E69" s="102"/>
      <c r="F69" s="101"/>
      <c r="G69" s="83" t="s">
        <v>57</v>
      </c>
      <c r="H69" s="81" t="s">
        <v>43</v>
      </c>
      <c r="I69" s="82">
        <v>1.6</v>
      </c>
      <c r="J69" s="97"/>
      <c r="K69" s="208" t="s">
        <v>45</v>
      </c>
      <c r="L69" s="209"/>
      <c r="M69" s="209"/>
      <c r="N69" s="209"/>
      <c r="O69" s="212" t="e">
        <f>SQRT((4*I70)/ PI())*1000</f>
        <v>#N/A</v>
      </c>
      <c r="P69" s="100"/>
      <c r="Q69" s="4"/>
      <c r="R69" s="4"/>
    </row>
    <row r="70" spans="3:18" ht="19.5" thickBot="1" x14ac:dyDescent="0.35">
      <c r="C70" s="101"/>
      <c r="D70" s="101"/>
      <c r="E70" s="102"/>
      <c r="F70" s="101"/>
      <c r="G70" s="79" t="s">
        <v>56</v>
      </c>
      <c r="H70" s="78" t="s">
        <v>44</v>
      </c>
      <c r="I70" s="75" t="e">
        <f>I67/(I68*SQRT(2*9.81*I69))</f>
        <v>#N/A</v>
      </c>
      <c r="J70" s="97"/>
      <c r="K70" s="210"/>
      <c r="L70" s="211"/>
      <c r="M70" s="211"/>
      <c r="N70" s="211"/>
      <c r="O70" s="213"/>
      <c r="P70" s="100"/>
      <c r="Q70" s="4"/>
      <c r="R70" s="4"/>
    </row>
    <row r="71" spans="3:18" ht="34.5" customHeight="1" thickBot="1" x14ac:dyDescent="0.35">
      <c r="C71" s="101"/>
      <c r="D71" s="101"/>
      <c r="E71" s="103"/>
      <c r="F71" s="101"/>
      <c r="G71" s="101"/>
      <c r="H71" s="101"/>
      <c r="I71" s="97"/>
      <c r="J71" s="97"/>
      <c r="K71" s="97"/>
      <c r="L71" s="97"/>
      <c r="M71" s="97"/>
      <c r="N71" s="97"/>
      <c r="O71" s="97"/>
      <c r="P71" s="100"/>
      <c r="Q71" s="4"/>
      <c r="R71" s="4"/>
    </row>
    <row r="72" spans="3:18" ht="18.75" customHeight="1" x14ac:dyDescent="0.3">
      <c r="C72" s="101"/>
      <c r="D72" s="101"/>
      <c r="E72" s="102"/>
      <c r="F72" s="101"/>
      <c r="G72" s="101"/>
      <c r="H72" s="101"/>
      <c r="I72" s="216" t="s">
        <v>46</v>
      </c>
      <c r="J72" s="217"/>
      <c r="K72" s="217"/>
      <c r="L72" s="217"/>
      <c r="M72" s="217"/>
      <c r="N72" s="218"/>
      <c r="O72" s="214" t="e">
        <f>IF(O69&lt;30,30,O69)</f>
        <v>#N/A</v>
      </c>
      <c r="P72" s="100"/>
      <c r="Q72" s="4"/>
      <c r="R72" s="4"/>
    </row>
    <row r="73" spans="3:18" ht="15.75" customHeight="1" thickBot="1" x14ac:dyDescent="0.3">
      <c r="C73" s="96"/>
      <c r="D73" s="97"/>
      <c r="E73" s="97"/>
      <c r="F73" s="97"/>
      <c r="G73" s="97"/>
      <c r="H73" s="97"/>
      <c r="I73" s="219"/>
      <c r="J73" s="220"/>
      <c r="K73" s="220"/>
      <c r="L73" s="220"/>
      <c r="M73" s="220"/>
      <c r="N73" s="221"/>
      <c r="O73" s="215"/>
      <c r="P73" s="100"/>
      <c r="Q73" s="4"/>
      <c r="R73" s="4"/>
    </row>
    <row r="74" spans="3:18" ht="21" x14ac:dyDescent="0.35">
      <c r="C74" s="96"/>
      <c r="D74" s="97"/>
      <c r="E74" s="97"/>
      <c r="F74" s="97"/>
      <c r="G74" s="97"/>
      <c r="H74" s="97"/>
      <c r="I74" s="98" t="s">
        <v>47</v>
      </c>
      <c r="J74" s="99"/>
      <c r="K74" s="99"/>
      <c r="L74" s="99"/>
      <c r="M74" s="99"/>
      <c r="N74" s="97"/>
      <c r="O74" s="97"/>
      <c r="P74" s="100"/>
      <c r="Q74" s="4"/>
      <c r="R74" s="4"/>
    </row>
    <row r="75" spans="3:18" ht="21" x14ac:dyDescent="0.35">
      <c r="C75" s="96"/>
      <c r="D75" s="97"/>
      <c r="E75" s="97"/>
      <c r="F75" s="97"/>
      <c r="G75" s="97"/>
      <c r="H75" s="97"/>
      <c r="I75" s="101"/>
      <c r="J75" s="99"/>
      <c r="K75" s="99"/>
      <c r="L75" s="99"/>
      <c r="M75" s="99"/>
      <c r="N75" s="97"/>
      <c r="O75" s="97"/>
      <c r="P75" s="100"/>
      <c r="Q75" s="4"/>
      <c r="R75" s="4"/>
    </row>
    <row r="76" spans="3:18" x14ac:dyDescent="0.25">
      <c r="C76" s="101"/>
      <c r="D76" s="101"/>
      <c r="E76" s="101"/>
      <c r="F76" s="101"/>
      <c r="G76" s="101"/>
      <c r="H76" s="101"/>
      <c r="I76" s="101"/>
      <c r="J76" s="101"/>
      <c r="K76" s="101"/>
      <c r="L76" s="101"/>
      <c r="M76" s="101"/>
      <c r="N76" s="101"/>
      <c r="O76" s="101"/>
      <c r="P76" s="101"/>
      <c r="Q76" s="4"/>
      <c r="R76" s="4"/>
    </row>
    <row r="77" spans="3:18" x14ac:dyDescent="0.25">
      <c r="Q77" s="4"/>
      <c r="R77" s="4"/>
    </row>
    <row r="78" spans="3:18" x14ac:dyDescent="0.25">
      <c r="Q78" s="4"/>
      <c r="R78" s="4"/>
    </row>
    <row r="79" spans="3:18" x14ac:dyDescent="0.25">
      <c r="Q79" s="4"/>
      <c r="R79" s="4"/>
    </row>
  </sheetData>
  <sheetProtection algorithmName="SHA-512" hashValue="5rNpayMDWJHJc3avTz+I+Q15Gd/M69GncRIU2z0eU9Q6yyYdwwexjDPTkKGrkWYbOAWFnE/0OfNlOg6iExlG3Q==" saltValue="KLO/iM5zT4f7ssfR+vI6ag==" spinCount="100000" sheet="1"/>
  <protectedRanges>
    <protectedRange sqref="G7:H9" name="Plage2"/>
    <protectedRange sqref="H27" name="Plage3"/>
    <protectedRange sqref="H29:I34" name="Plage4"/>
    <protectedRange sqref="G29" name="Plage5"/>
  </protectedRanges>
  <mergeCells count="47">
    <mergeCell ref="K69:N70"/>
    <mergeCell ref="O69:O70"/>
    <mergeCell ref="O72:O73"/>
    <mergeCell ref="I72:N73"/>
    <mergeCell ref="C12:J12"/>
    <mergeCell ref="K12:P12"/>
    <mergeCell ref="O30:O31"/>
    <mergeCell ref="E14:F14"/>
    <mergeCell ref="G14:G16"/>
    <mergeCell ref="E15:F16"/>
    <mergeCell ref="L15:M15"/>
    <mergeCell ref="E17:F17"/>
    <mergeCell ref="G17:G19"/>
    <mergeCell ref="L18:M18"/>
    <mergeCell ref="E18:F19"/>
    <mergeCell ref="F27:G27"/>
    <mergeCell ref="C3:P4"/>
    <mergeCell ref="G7:H7"/>
    <mergeCell ref="J7:N9"/>
    <mergeCell ref="G8:H8"/>
    <mergeCell ref="G9:H9"/>
    <mergeCell ref="F6:H6"/>
    <mergeCell ref="H27:I27"/>
    <mergeCell ref="F28:G28"/>
    <mergeCell ref="L28:N28"/>
    <mergeCell ref="L30:N31"/>
    <mergeCell ref="C23:P23"/>
    <mergeCell ref="F25:G25"/>
    <mergeCell ref="H25:I25"/>
    <mergeCell ref="F26:G26"/>
    <mergeCell ref="H26:I26"/>
    <mergeCell ref="K25:O26"/>
    <mergeCell ref="K24:O24"/>
    <mergeCell ref="K56:O59"/>
    <mergeCell ref="H35:H36"/>
    <mergeCell ref="E52:E61"/>
    <mergeCell ref="K45:O47"/>
    <mergeCell ref="G62:H62"/>
    <mergeCell ref="G40:I40"/>
    <mergeCell ref="E42:E46"/>
    <mergeCell ref="G47:H47"/>
    <mergeCell ref="K48:N49"/>
    <mergeCell ref="O48:O49"/>
    <mergeCell ref="G50:I50"/>
    <mergeCell ref="C38:P38"/>
    <mergeCell ref="K50:O50"/>
    <mergeCell ref="K53:O55"/>
  </mergeCells>
  <conditionalFormatting sqref="I35">
    <cfRule type="cellIs" dxfId="14" priority="2" operator="notBetween">
      <formula>0.01</formula>
      <formula>-0.01</formula>
    </cfRule>
    <cfRule type="cellIs" dxfId="13" priority="3" operator="between">
      <formula>0.01</formula>
      <formula>-0.01</formula>
    </cfRule>
  </conditionalFormatting>
  <conditionalFormatting sqref="I35:I36">
    <cfRule type="expression" dxfId="12" priority="1">
      <formula>$I$35=0</formula>
    </cfRule>
  </conditionalFormatting>
  <dataValidations count="1">
    <dataValidation type="decimal" allowBlank="1" showInputMessage="1" showErrorMessage="1" sqref="H29:H34" xr:uid="{B9CB8A2E-ACB8-4F50-9598-58ECBD950139}">
      <formula1>0</formula1>
      <formula2>1</formula2>
    </dataValidation>
  </dataValidations>
  <pageMargins left="0.25" right="0.25" top="0.75" bottom="0.75" header="0.3" footer="0.3"/>
  <pageSetup paperSize="9" scale="3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222B521-5B82-4315-8557-EA2F9C909017}">
          <x14:formula1>
            <xm:f>DATA!$A$2:$A$15</xm:f>
          </x14:formula1>
          <xm:sqref>G7:H7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DC2EE-1A44-438F-8996-4147FA9CEA5A}">
  <sheetPr>
    <tabColor theme="0" tint="-0.249977111117893"/>
    <pageSetUpPr fitToPage="1"/>
  </sheetPr>
  <dimension ref="C1:T79"/>
  <sheetViews>
    <sheetView showZeros="0" view="pageBreakPreview" topLeftCell="A16" zoomScale="85" zoomScaleNormal="85" zoomScaleSheetLayoutView="85" workbookViewId="0">
      <selection activeCell="J25" sqref="J25"/>
    </sheetView>
  </sheetViews>
  <sheetFormatPr baseColWidth="10" defaultRowHeight="15" x14ac:dyDescent="0.25"/>
  <cols>
    <col min="5" max="5" width="10.42578125" customWidth="1"/>
    <col min="6" max="6" width="29.140625" customWidth="1"/>
    <col min="7" max="7" width="29.28515625" customWidth="1"/>
    <col min="8" max="8" width="20.85546875" customWidth="1"/>
    <col min="9" max="9" width="24" customWidth="1"/>
    <col min="10" max="10" width="19.5703125" customWidth="1"/>
    <col min="11" max="12" width="15.42578125" customWidth="1"/>
    <col min="13" max="13" width="11.7109375" customWidth="1"/>
    <col min="14" max="14" width="25.140625" customWidth="1"/>
    <col min="15" max="15" width="21.28515625" customWidth="1"/>
    <col min="16" max="16" width="12.28515625" customWidth="1"/>
  </cols>
  <sheetData>
    <row r="1" spans="3:20" ht="15.75" thickBot="1" x14ac:dyDescent="0.3">
      <c r="Q1" s="4"/>
      <c r="R1" s="4"/>
    </row>
    <row r="2" spans="3:20" ht="15.75" x14ac:dyDescent="0.25">
      <c r="C2" s="25"/>
      <c r="D2" s="27"/>
      <c r="E2" s="7"/>
      <c r="F2" s="7"/>
      <c r="G2" s="7"/>
      <c r="H2" s="7"/>
      <c r="I2" s="7"/>
      <c r="J2" s="7"/>
      <c r="K2" s="7"/>
      <c r="L2" s="7"/>
      <c r="M2" s="7"/>
      <c r="N2" s="7"/>
      <c r="O2" s="7"/>
      <c r="P2" s="8"/>
      <c r="Q2" s="2"/>
      <c r="R2" s="2"/>
    </row>
    <row r="3" spans="3:20" ht="20.25" customHeight="1" x14ac:dyDescent="0.25">
      <c r="C3" s="187" t="s">
        <v>21</v>
      </c>
      <c r="D3" s="188"/>
      <c r="E3" s="188"/>
      <c r="F3" s="188"/>
      <c r="G3" s="188"/>
      <c r="H3" s="188"/>
      <c r="I3" s="188"/>
      <c r="J3" s="188"/>
      <c r="K3" s="188"/>
      <c r="L3" s="188"/>
      <c r="M3" s="188"/>
      <c r="N3" s="188"/>
      <c r="O3" s="188"/>
      <c r="P3" s="189"/>
      <c r="Q3" s="4"/>
      <c r="R3" s="4"/>
    </row>
    <row r="4" spans="3:20" ht="15.75" customHeight="1" x14ac:dyDescent="0.25">
      <c r="C4" s="187"/>
      <c r="D4" s="188"/>
      <c r="E4" s="188"/>
      <c r="F4" s="188"/>
      <c r="G4" s="188"/>
      <c r="H4" s="188"/>
      <c r="I4" s="188"/>
      <c r="J4" s="188"/>
      <c r="K4" s="188"/>
      <c r="L4" s="188"/>
      <c r="M4" s="188"/>
      <c r="N4" s="188"/>
      <c r="O4" s="188"/>
      <c r="P4" s="189"/>
      <c r="Q4" s="4"/>
      <c r="R4" s="4"/>
    </row>
    <row r="5" spans="3:20" ht="15.75" x14ac:dyDescent="0.25">
      <c r="C5" s="5"/>
      <c r="D5" s="4"/>
      <c r="E5" s="9"/>
      <c r="F5" s="9"/>
      <c r="G5" s="9"/>
      <c r="H5" s="9"/>
      <c r="I5" s="9"/>
      <c r="J5" s="9"/>
      <c r="K5" s="4"/>
      <c r="L5" s="4"/>
      <c r="M5" s="4"/>
      <c r="N5" s="9"/>
      <c r="O5" s="9"/>
      <c r="P5" s="10"/>
      <c r="Q5" s="4"/>
      <c r="R5" s="4"/>
    </row>
    <row r="6" spans="3:20" ht="16.5" customHeight="1" thickBot="1" x14ac:dyDescent="0.3">
      <c r="C6" s="5"/>
      <c r="D6" s="4"/>
      <c r="E6" s="9"/>
      <c r="F6" s="9"/>
      <c r="G6" s="9"/>
      <c r="H6" s="9"/>
      <c r="I6" s="9"/>
      <c r="J6" s="9"/>
      <c r="K6" s="4"/>
      <c r="L6" s="4"/>
      <c r="M6" s="4"/>
      <c r="N6" s="4"/>
      <c r="O6" s="9"/>
      <c r="P6" s="10"/>
      <c r="Q6" s="4"/>
      <c r="R6" s="4"/>
      <c r="S6" s="1"/>
    </row>
    <row r="7" spans="3:20" ht="18.75" customHeight="1" x14ac:dyDescent="0.25">
      <c r="C7" s="5"/>
      <c r="D7" s="4"/>
      <c r="E7" s="9"/>
      <c r="F7" s="40" t="s">
        <v>10</v>
      </c>
      <c r="G7" s="249">
        <f>'PLUIE DE RETOUR 10 ANS '!G7:H7</f>
        <v>0</v>
      </c>
      <c r="H7" s="250"/>
      <c r="I7" s="11"/>
      <c r="J7" s="192" t="s">
        <v>27</v>
      </c>
      <c r="K7" s="193"/>
      <c r="L7" s="193"/>
      <c r="M7" s="193"/>
      <c r="N7" s="194"/>
      <c r="O7" s="11"/>
      <c r="P7" s="12"/>
      <c r="Q7" s="2"/>
      <c r="R7" s="2"/>
      <c r="S7" s="1"/>
    </row>
    <row r="8" spans="3:20" ht="15.75" customHeight="1" x14ac:dyDescent="0.25">
      <c r="C8" s="5"/>
      <c r="D8" s="4"/>
      <c r="E8" s="9"/>
      <c r="F8" s="41" t="s">
        <v>11</v>
      </c>
      <c r="G8" s="251">
        <f>'PLUIE DE RETOUR 10 ANS '!G8:H8</f>
        <v>0</v>
      </c>
      <c r="H8" s="252"/>
      <c r="I8" s="11"/>
      <c r="J8" s="195"/>
      <c r="K8" s="196"/>
      <c r="L8" s="196"/>
      <c r="M8" s="196"/>
      <c r="N8" s="197"/>
      <c r="O8" s="11"/>
      <c r="P8" s="12"/>
      <c r="Q8" s="2"/>
      <c r="R8" s="2"/>
      <c r="S8" s="1"/>
    </row>
    <row r="9" spans="3:20" ht="16.5" customHeight="1" thickBot="1" x14ac:dyDescent="0.3">
      <c r="C9" s="5"/>
      <c r="D9" s="4"/>
      <c r="E9" s="9"/>
      <c r="F9" s="42" t="s">
        <v>12</v>
      </c>
      <c r="G9" s="253">
        <f>'PLUIE DE RETOUR 10 ANS '!G9:H9</f>
        <v>0</v>
      </c>
      <c r="H9" s="254"/>
      <c r="I9" s="11"/>
      <c r="J9" s="198"/>
      <c r="K9" s="199"/>
      <c r="L9" s="199"/>
      <c r="M9" s="199"/>
      <c r="N9" s="200"/>
      <c r="O9" s="11"/>
      <c r="P9" s="12"/>
      <c r="Q9" s="2"/>
      <c r="R9" s="2"/>
      <c r="S9" s="1"/>
    </row>
    <row r="10" spans="3:20" ht="18.75" x14ac:dyDescent="0.25">
      <c r="C10" s="5"/>
      <c r="D10" s="28"/>
      <c r="E10" s="29"/>
      <c r="F10" s="30"/>
      <c r="G10" s="30"/>
      <c r="H10" s="30"/>
      <c r="I10" s="31"/>
      <c r="J10" s="31"/>
      <c r="K10" s="31"/>
      <c r="L10" s="32"/>
      <c r="M10" s="32"/>
      <c r="N10" s="32"/>
      <c r="O10" s="31"/>
      <c r="P10" s="12"/>
      <c r="Q10" s="2"/>
      <c r="R10" s="2"/>
      <c r="S10" s="1"/>
    </row>
    <row r="11" spans="3:20" ht="15.75" x14ac:dyDescent="0.25">
      <c r="C11" s="5"/>
      <c r="D11" s="4"/>
      <c r="E11" s="9"/>
      <c r="F11" s="9"/>
      <c r="G11" s="9"/>
      <c r="H11" s="9"/>
      <c r="I11" s="9"/>
      <c r="J11" s="9"/>
      <c r="K11" s="9"/>
      <c r="L11" s="9"/>
      <c r="M11" s="9"/>
      <c r="N11" s="9"/>
      <c r="O11" s="9"/>
      <c r="P11" s="10"/>
      <c r="Q11" s="4"/>
      <c r="R11" s="4"/>
      <c r="T11" s="1"/>
    </row>
    <row r="12" spans="3:20" ht="15.75" x14ac:dyDescent="0.25">
      <c r="C12" s="222" t="s">
        <v>0</v>
      </c>
      <c r="D12" s="223"/>
      <c r="E12" s="223"/>
      <c r="F12" s="223"/>
      <c r="G12" s="223"/>
      <c r="H12" s="223"/>
      <c r="I12" s="223"/>
      <c r="J12" s="223"/>
      <c r="K12" s="223" t="s">
        <v>20</v>
      </c>
      <c r="L12" s="224"/>
      <c r="M12" s="224"/>
      <c r="N12" s="224"/>
      <c r="O12" s="224"/>
      <c r="P12" s="225"/>
      <c r="Q12" s="2"/>
      <c r="R12" s="2"/>
      <c r="S12" s="1"/>
    </row>
    <row r="13" spans="3:20" ht="16.5" thickBot="1" x14ac:dyDescent="0.3">
      <c r="C13" s="5"/>
      <c r="D13" s="4"/>
      <c r="E13" s="11"/>
      <c r="F13" s="11"/>
      <c r="G13" s="11"/>
      <c r="H13" s="11"/>
      <c r="I13" s="11"/>
      <c r="J13" s="9"/>
      <c r="K13" s="9"/>
      <c r="L13" s="9"/>
      <c r="M13" s="11"/>
      <c r="N13" s="11"/>
      <c r="O13" s="11"/>
      <c r="P13" s="12"/>
      <c r="Q13" s="2"/>
      <c r="R13" s="2"/>
      <c r="S13" s="1"/>
    </row>
    <row r="14" spans="3:20" ht="16.5" thickBot="1" x14ac:dyDescent="0.3">
      <c r="C14" s="5"/>
      <c r="D14" s="4"/>
      <c r="E14" s="228" t="s">
        <v>17</v>
      </c>
      <c r="F14" s="229"/>
      <c r="G14" s="230" t="s">
        <v>18</v>
      </c>
      <c r="H14" s="54" t="s">
        <v>1</v>
      </c>
      <c r="I14" s="55" t="s">
        <v>24</v>
      </c>
      <c r="J14" s="9"/>
      <c r="K14" s="9"/>
      <c r="L14" s="9"/>
      <c r="M14" s="11"/>
      <c r="N14" s="15" t="s">
        <v>9</v>
      </c>
      <c r="O14" s="11"/>
      <c r="P14" s="12"/>
      <c r="Q14" s="2"/>
      <c r="R14" s="4"/>
      <c r="S14" s="1"/>
    </row>
    <row r="15" spans="3:20" ht="16.5" thickBot="1" x14ac:dyDescent="0.3">
      <c r="C15" s="35"/>
      <c r="D15" s="4"/>
      <c r="E15" s="233" t="s">
        <v>55</v>
      </c>
      <c r="F15" s="234"/>
      <c r="G15" s="231"/>
      <c r="H15" s="13" t="s">
        <v>3</v>
      </c>
      <c r="I15" s="14">
        <v>296</v>
      </c>
      <c r="J15" s="11"/>
      <c r="K15" s="11"/>
      <c r="L15" s="237" t="s">
        <v>16</v>
      </c>
      <c r="M15" s="238"/>
      <c r="N15" s="95" t="e">
        <f>'PLUIE DE RETOUR 10 ANS '!N15</f>
        <v>#N/A</v>
      </c>
      <c r="O15" s="4"/>
      <c r="P15" s="12"/>
      <c r="Q15" s="2"/>
      <c r="R15" s="2"/>
      <c r="S15" s="1"/>
    </row>
    <row r="16" spans="3:20" ht="16.5" thickBot="1" x14ac:dyDescent="0.3">
      <c r="C16" s="35"/>
      <c r="D16" s="4"/>
      <c r="E16" s="235"/>
      <c r="F16" s="236"/>
      <c r="G16" s="232"/>
      <c r="H16" s="16" t="s">
        <v>4</v>
      </c>
      <c r="I16" s="17">
        <v>0.40300000000000002</v>
      </c>
      <c r="J16" s="9"/>
      <c r="K16" s="9"/>
      <c r="L16" s="9"/>
      <c r="M16" s="11"/>
      <c r="N16" s="11"/>
      <c r="O16" s="4"/>
      <c r="P16" s="12"/>
      <c r="Q16" s="2"/>
      <c r="R16" s="2"/>
      <c r="S16" s="1"/>
    </row>
    <row r="17" spans="3:19" ht="15.75" customHeight="1" thickBot="1" x14ac:dyDescent="0.3">
      <c r="C17" s="4"/>
      <c r="D17" s="4"/>
      <c r="E17" s="228" t="s">
        <v>19</v>
      </c>
      <c r="F17" s="229"/>
      <c r="G17" s="230" t="s">
        <v>18</v>
      </c>
      <c r="H17" s="54" t="s">
        <v>5</v>
      </c>
      <c r="I17" s="55" t="s">
        <v>24</v>
      </c>
      <c r="J17" s="9"/>
      <c r="K17" s="9"/>
      <c r="L17" s="237" t="s">
        <v>29</v>
      </c>
      <c r="M17" s="238"/>
      <c r="N17" s="74" t="e">
        <f>H27/10000*N15</f>
        <v>#N/A</v>
      </c>
      <c r="O17" s="4"/>
      <c r="P17" s="12"/>
      <c r="Q17" s="2"/>
      <c r="R17" s="2"/>
      <c r="S17" s="1"/>
    </row>
    <row r="18" spans="3:19" ht="15.75" customHeight="1" x14ac:dyDescent="0.25">
      <c r="C18" s="58"/>
      <c r="D18" s="4"/>
      <c r="E18" s="233" t="s">
        <v>55</v>
      </c>
      <c r="F18" s="240"/>
      <c r="G18" s="231"/>
      <c r="H18" s="33" t="s">
        <v>3</v>
      </c>
      <c r="I18" s="18">
        <v>1197</v>
      </c>
      <c r="J18" s="9"/>
      <c r="K18" s="9"/>
      <c r="L18" s="9"/>
      <c r="M18" s="11"/>
      <c r="N18" s="11"/>
      <c r="O18" s="4"/>
      <c r="P18" s="12"/>
      <c r="Q18" s="2"/>
      <c r="R18" s="2"/>
      <c r="S18" s="1"/>
    </row>
    <row r="19" spans="3:19" ht="16.5" thickBot="1" x14ac:dyDescent="0.3">
      <c r="C19" s="58"/>
      <c r="D19" s="4"/>
      <c r="E19" s="241"/>
      <c r="F19" s="242"/>
      <c r="G19" s="239"/>
      <c r="H19" s="34" t="s">
        <v>4</v>
      </c>
      <c r="I19" s="19">
        <v>0.81499999999999995</v>
      </c>
      <c r="J19" s="9"/>
      <c r="K19" s="9"/>
      <c r="L19" s="4"/>
      <c r="M19" s="4"/>
      <c r="N19" s="4"/>
      <c r="O19" s="4"/>
      <c r="P19" s="12"/>
      <c r="Q19" s="2"/>
      <c r="R19" s="2"/>
      <c r="S19" s="1"/>
    </row>
    <row r="20" spans="3:19" ht="15.75" x14ac:dyDescent="0.25">
      <c r="C20" s="4"/>
      <c r="D20" s="4"/>
      <c r="E20" s="11"/>
      <c r="F20" s="11"/>
      <c r="G20" s="11"/>
      <c r="H20" s="11"/>
      <c r="I20" s="11"/>
      <c r="J20" s="9"/>
      <c r="K20" s="9"/>
      <c r="L20" s="9"/>
      <c r="M20" s="9"/>
      <c r="N20" s="9"/>
      <c r="O20" s="11"/>
      <c r="P20" s="12"/>
      <c r="Q20" s="2"/>
      <c r="R20" s="2"/>
      <c r="S20" s="1"/>
    </row>
    <row r="21" spans="3:19" ht="15.75" x14ac:dyDescent="0.25">
      <c r="C21" s="5"/>
      <c r="D21" s="28"/>
      <c r="E21" s="31"/>
      <c r="F21" s="31"/>
      <c r="G21" s="31"/>
      <c r="H21" s="31"/>
      <c r="I21" s="31"/>
      <c r="J21" s="31"/>
      <c r="K21" s="31"/>
      <c r="L21" s="29"/>
      <c r="M21" s="29"/>
      <c r="N21" s="29"/>
      <c r="O21" s="31"/>
      <c r="P21" s="12"/>
      <c r="Q21" s="2"/>
      <c r="R21" s="2"/>
      <c r="S21" s="1"/>
    </row>
    <row r="22" spans="3:19" ht="15.75" x14ac:dyDescent="0.25">
      <c r="C22" s="5"/>
      <c r="D22" s="4"/>
      <c r="E22" s="11"/>
      <c r="F22" s="11"/>
      <c r="G22" s="11"/>
      <c r="H22" s="11"/>
      <c r="I22" s="11"/>
      <c r="J22" s="11"/>
      <c r="K22" s="11"/>
      <c r="L22" s="9"/>
      <c r="M22" s="9"/>
      <c r="N22" s="9"/>
      <c r="O22" s="11"/>
      <c r="P22" s="12"/>
      <c r="Q22" s="2"/>
      <c r="R22" s="2"/>
      <c r="S22" s="1"/>
    </row>
    <row r="23" spans="3:19" ht="15.75" customHeight="1" x14ac:dyDescent="0.3">
      <c r="C23" s="162" t="s">
        <v>14</v>
      </c>
      <c r="D23" s="163"/>
      <c r="E23" s="163"/>
      <c r="F23" s="163"/>
      <c r="G23" s="163"/>
      <c r="H23" s="163"/>
      <c r="I23" s="163"/>
      <c r="J23" s="163"/>
      <c r="K23" s="163"/>
      <c r="L23" s="163"/>
      <c r="M23" s="163"/>
      <c r="N23" s="163"/>
      <c r="O23" s="163"/>
      <c r="P23" s="164"/>
      <c r="Q23" s="2"/>
      <c r="R23" s="2"/>
      <c r="S23" s="1"/>
    </row>
    <row r="24" spans="3:19" x14ac:dyDescent="0.25">
      <c r="C24" s="5"/>
      <c r="D24" s="4"/>
      <c r="E24" s="4"/>
      <c r="F24" s="4"/>
      <c r="G24" s="4"/>
      <c r="H24" s="4"/>
      <c r="I24" s="4"/>
      <c r="J24" s="4"/>
      <c r="K24" s="4"/>
      <c r="L24" s="4"/>
      <c r="M24" s="4"/>
      <c r="N24" s="4"/>
      <c r="O24" s="4"/>
      <c r="P24" s="51"/>
      <c r="Q24" s="2"/>
      <c r="R24" s="2"/>
      <c r="S24" s="1"/>
    </row>
    <row r="25" spans="3:19" ht="16.5" thickBot="1" x14ac:dyDescent="0.3">
      <c r="C25" s="5"/>
      <c r="D25" s="4"/>
      <c r="E25" s="11"/>
      <c r="F25" s="180"/>
      <c r="G25" s="180"/>
      <c r="H25" s="181"/>
      <c r="I25" s="181"/>
      <c r="J25" s="11"/>
      <c r="K25" s="11"/>
      <c r="L25" s="11"/>
      <c r="M25" s="11"/>
      <c r="N25" s="11"/>
      <c r="O25" s="11"/>
      <c r="P25" s="12"/>
      <c r="Q25" s="2"/>
      <c r="R25" s="2"/>
      <c r="S25" s="1"/>
    </row>
    <row r="26" spans="3:19" ht="18.75" thickBot="1" x14ac:dyDescent="0.3">
      <c r="C26" s="5"/>
      <c r="D26" s="4"/>
      <c r="E26" s="11"/>
      <c r="F26" s="180"/>
      <c r="G26" s="182"/>
      <c r="H26" s="183"/>
      <c r="I26" s="184"/>
      <c r="J26" s="4"/>
      <c r="K26" s="4"/>
      <c r="L26" s="93"/>
      <c r="M26" s="93"/>
      <c r="N26" s="93"/>
      <c r="O26" s="93"/>
      <c r="P26" s="12"/>
      <c r="Q26" s="2"/>
      <c r="R26" s="2"/>
      <c r="S26" s="1"/>
    </row>
    <row r="27" spans="3:19" ht="24" customHeight="1" thickBot="1" x14ac:dyDescent="0.3">
      <c r="C27" s="5"/>
      <c r="D27" s="4"/>
      <c r="E27" s="11"/>
      <c r="F27" s="243" t="s">
        <v>48</v>
      </c>
      <c r="G27" s="244"/>
      <c r="H27" s="245">
        <f>'PLUIE DE RETOUR 10 ANS '!H27:I27</f>
        <v>0</v>
      </c>
      <c r="I27" s="246"/>
      <c r="J27" s="4"/>
      <c r="K27" s="4"/>
      <c r="L27" s="94"/>
      <c r="M27" s="94"/>
      <c r="N27" s="94"/>
      <c r="O27" s="94"/>
      <c r="P27" s="12"/>
      <c r="Q27" s="2"/>
      <c r="R27" s="2"/>
      <c r="S27" s="1"/>
    </row>
    <row r="28" spans="3:19" ht="47.25" customHeight="1" thickBot="1" x14ac:dyDescent="0.3">
      <c r="C28" s="5"/>
      <c r="D28" s="4"/>
      <c r="E28" s="11"/>
      <c r="F28" s="169" t="s">
        <v>34</v>
      </c>
      <c r="G28" s="247"/>
      <c r="H28" s="123" t="s">
        <v>36</v>
      </c>
      <c r="I28" s="124" t="s">
        <v>37</v>
      </c>
      <c r="J28" s="4"/>
      <c r="K28" s="4"/>
      <c r="L28" s="171" t="s">
        <v>35</v>
      </c>
      <c r="M28" s="172"/>
      <c r="N28" s="173"/>
      <c r="O28" s="39">
        <f>H30*I30+H31*I31+H32*I32+H33*I33+H34*I34+H29*I29</f>
        <v>0</v>
      </c>
      <c r="P28" s="12"/>
      <c r="Q28" s="2"/>
      <c r="R28" s="2"/>
      <c r="S28" s="1"/>
    </row>
    <row r="29" spans="3:19" ht="18.75" customHeight="1" thickBot="1" x14ac:dyDescent="0.3">
      <c r="C29" s="5"/>
      <c r="D29" s="4"/>
      <c r="E29" s="11"/>
      <c r="F29" s="85">
        <f>SUM(I29:I34)</f>
        <v>0</v>
      </c>
      <c r="G29" s="117">
        <f>'PLUIE DE RETOUR 10 ANS '!G29</f>
        <v>0</v>
      </c>
      <c r="H29" s="120">
        <f>'PLUIE DE RETOUR 10 ANS '!H29</f>
        <v>0</v>
      </c>
      <c r="I29" s="114">
        <f>'PLUIE DE RETOUR 10 ANS '!I29</f>
        <v>0</v>
      </c>
      <c r="J29" s="4"/>
      <c r="K29" s="4"/>
      <c r="L29" s="4"/>
      <c r="M29" s="4"/>
      <c r="N29" s="4"/>
      <c r="O29" s="4"/>
      <c r="P29" s="12"/>
      <c r="Q29" s="2"/>
      <c r="R29" s="2"/>
      <c r="S29" s="1"/>
    </row>
    <row r="30" spans="3:19" ht="15.75" x14ac:dyDescent="0.25">
      <c r="C30" s="5"/>
      <c r="D30" s="4"/>
      <c r="E30" s="11"/>
      <c r="F30" s="88"/>
      <c r="G30" s="118" t="str">
        <f>'PLUIE DE RETOUR 10 ANS '!G30</f>
        <v xml:space="preserve">Toiture </v>
      </c>
      <c r="H30" s="121">
        <f>'PLUIE DE RETOUR 10 ANS '!H30</f>
        <v>0.9</v>
      </c>
      <c r="I30" s="115">
        <f>'PLUIE DE RETOUR 10 ANS '!I30</f>
        <v>0</v>
      </c>
      <c r="J30" s="4"/>
      <c r="K30" s="4"/>
      <c r="L30" s="174" t="s">
        <v>38</v>
      </c>
      <c r="M30" s="175"/>
      <c r="N30" s="176"/>
      <c r="O30" s="226">
        <f>IF(SUM(I29:I34)&gt;0, ((H29*I29)+(H30*I30)+(H32*I32)+(H31*I31)+(H33*I33)+(H34*I34))/SUM(I29:I34), 0)</f>
        <v>0</v>
      </c>
      <c r="P30" s="12"/>
      <c r="Q30" s="2"/>
      <c r="R30" s="2"/>
      <c r="S30" s="1"/>
    </row>
    <row r="31" spans="3:19" ht="16.5" customHeight="1" thickBot="1" x14ac:dyDescent="0.3">
      <c r="C31" s="5"/>
      <c r="D31" s="4"/>
      <c r="E31" s="11"/>
      <c r="F31" s="89"/>
      <c r="G31" s="118" t="str">
        <f>'PLUIE DE RETOUR 10 ANS '!G31</f>
        <v>Voirie et terrasse</v>
      </c>
      <c r="H31" s="139">
        <f>'PLUIE DE RETOUR 10 ANS '!H31</f>
        <v>0.9</v>
      </c>
      <c r="I31" s="115">
        <f>'PLUIE DE RETOUR 10 ANS '!I31</f>
        <v>0</v>
      </c>
      <c r="J31" s="4"/>
      <c r="K31" s="4"/>
      <c r="L31" s="177"/>
      <c r="M31" s="178"/>
      <c r="N31" s="179"/>
      <c r="O31" s="227"/>
      <c r="P31" s="12"/>
      <c r="Q31" s="2"/>
      <c r="R31" s="2"/>
      <c r="S31" s="1"/>
    </row>
    <row r="32" spans="3:19" ht="16.5" customHeight="1" x14ac:dyDescent="0.25">
      <c r="C32" s="5"/>
      <c r="D32" s="4"/>
      <c r="E32" s="11"/>
      <c r="F32" s="89"/>
      <c r="G32" s="118" t="str">
        <f>'PLUIE DE RETOUR 10 ANS '!G32</f>
        <v>Tout venant compacté</v>
      </c>
      <c r="H32" s="121">
        <f>'PLUIE DE RETOUR 10 ANS '!H32</f>
        <v>0.55000000000000004</v>
      </c>
      <c r="I32" s="115">
        <f>'PLUIE DE RETOUR 10 ANS '!I32</f>
        <v>0</v>
      </c>
      <c r="J32" s="4"/>
      <c r="K32" s="4"/>
      <c r="L32" s="56"/>
      <c r="M32" s="56"/>
      <c r="N32" s="56"/>
      <c r="O32" s="59"/>
      <c r="P32" s="12"/>
      <c r="Q32" s="2"/>
      <c r="R32" s="2"/>
      <c r="S32" s="1"/>
    </row>
    <row r="33" spans="3:19" ht="15.75" x14ac:dyDescent="0.25">
      <c r="C33" s="5"/>
      <c r="D33" s="4"/>
      <c r="E33" s="11"/>
      <c r="F33" s="89"/>
      <c r="G33" s="118" t="str">
        <f>'PLUIE DE RETOUR 10 ANS '!G33</f>
        <v>toit plat végétalisé</v>
      </c>
      <c r="H33" s="121">
        <f>'PLUIE DE RETOUR 10 ANS '!H33</f>
        <v>0.65</v>
      </c>
      <c r="I33" s="115">
        <f>'PLUIE DE RETOUR 10 ANS '!I33</f>
        <v>0</v>
      </c>
      <c r="J33" s="4"/>
      <c r="K33" s="4"/>
      <c r="L33" s="4"/>
      <c r="M33" s="4"/>
      <c r="N33" s="4"/>
      <c r="O33" s="11"/>
      <c r="P33" s="12"/>
      <c r="Q33" s="2"/>
      <c r="R33" s="2"/>
      <c r="S33" s="1"/>
    </row>
    <row r="34" spans="3:19" ht="32.25" thickBot="1" x14ac:dyDescent="0.3">
      <c r="C34" s="5"/>
      <c r="D34" s="4"/>
      <c r="E34" s="11"/>
      <c r="F34" s="89"/>
      <c r="G34" s="119" t="str">
        <f>'PLUIE DE RETOUR 10 ANS '!G34</f>
        <v>Espaces verts et assimilés</v>
      </c>
      <c r="H34" s="122">
        <f>'PLUIE DE RETOUR 10 ANS '!H34</f>
        <v>0.2</v>
      </c>
      <c r="I34" s="116">
        <f>'PLUIE DE RETOUR 10 ANS '!I34</f>
        <v>0</v>
      </c>
      <c r="J34" s="4"/>
      <c r="K34" s="4"/>
      <c r="L34" s="4"/>
      <c r="M34" s="4"/>
      <c r="N34" s="4"/>
      <c r="O34" s="11"/>
      <c r="P34" s="12"/>
      <c r="Q34" s="2"/>
      <c r="R34" s="2"/>
      <c r="S34" s="1"/>
    </row>
    <row r="35" spans="3:19" ht="15.75" customHeight="1" x14ac:dyDescent="0.25">
      <c r="C35" s="5"/>
      <c r="D35" s="4"/>
      <c r="E35" s="11"/>
      <c r="F35" s="89"/>
      <c r="G35" s="91"/>
      <c r="H35" s="248" t="s">
        <v>60</v>
      </c>
      <c r="I35" s="113" t="e">
        <f>I36/H27</f>
        <v>#DIV/0!</v>
      </c>
      <c r="K35" s="4"/>
      <c r="L35" s="4"/>
      <c r="M35" s="4"/>
      <c r="N35" s="4"/>
      <c r="O35" s="11"/>
      <c r="P35" s="12"/>
      <c r="Q35" s="2"/>
      <c r="R35" s="2"/>
      <c r="S35" s="1"/>
    </row>
    <row r="36" spans="3:19" ht="16.5" customHeight="1" x14ac:dyDescent="0.25">
      <c r="C36" s="5"/>
      <c r="D36" s="28"/>
      <c r="E36" s="31"/>
      <c r="F36" s="90"/>
      <c r="G36" s="92"/>
      <c r="H36" s="142"/>
      <c r="I36" s="87">
        <f>H27-F29</f>
        <v>0</v>
      </c>
      <c r="J36" s="38"/>
      <c r="K36" s="31"/>
      <c r="L36" s="31"/>
      <c r="M36" s="31"/>
      <c r="N36" s="31"/>
      <c r="O36" s="31"/>
      <c r="P36" s="12"/>
      <c r="Q36" s="2"/>
      <c r="R36" s="2"/>
      <c r="S36" s="1"/>
    </row>
    <row r="37" spans="3:19" ht="15.75" x14ac:dyDescent="0.25">
      <c r="C37" s="5"/>
      <c r="D37" s="4"/>
      <c r="E37" s="11"/>
      <c r="F37" s="9"/>
      <c r="G37" s="36"/>
      <c r="H37" s="9"/>
      <c r="I37" s="11"/>
      <c r="J37" s="9"/>
      <c r="K37" s="11"/>
      <c r="L37" s="37"/>
      <c r="M37" s="11"/>
      <c r="N37" s="9"/>
      <c r="O37" s="11"/>
      <c r="P37" s="12"/>
      <c r="Q37" s="2"/>
      <c r="R37" s="2"/>
      <c r="S37" s="1"/>
    </row>
    <row r="38" spans="3:19" ht="20.25" x14ac:dyDescent="0.3">
      <c r="C38" s="162" t="s">
        <v>13</v>
      </c>
      <c r="D38" s="163"/>
      <c r="E38" s="163"/>
      <c r="F38" s="163"/>
      <c r="G38" s="163"/>
      <c r="H38" s="163"/>
      <c r="I38" s="163"/>
      <c r="J38" s="163"/>
      <c r="K38" s="163"/>
      <c r="L38" s="163"/>
      <c r="M38" s="163"/>
      <c r="N38" s="163"/>
      <c r="O38" s="163"/>
      <c r="P38" s="164"/>
      <c r="Q38" s="2"/>
      <c r="R38" s="2"/>
      <c r="S38" s="1"/>
    </row>
    <row r="39" spans="3:19" ht="16.5" thickBot="1" x14ac:dyDescent="0.3">
      <c r="C39" s="5"/>
      <c r="D39" s="4"/>
      <c r="E39" s="11"/>
      <c r="F39" s="11"/>
      <c r="G39" s="57"/>
      <c r="H39" s="57"/>
      <c r="I39" s="57"/>
      <c r="J39" s="11" t="s">
        <v>39</v>
      </c>
      <c r="K39" s="11"/>
      <c r="L39" s="11"/>
      <c r="M39" s="11"/>
      <c r="N39" s="11"/>
      <c r="O39" s="11"/>
      <c r="P39" s="12"/>
      <c r="Q39" s="2"/>
      <c r="R39" s="2"/>
      <c r="S39" s="1"/>
    </row>
    <row r="40" spans="3:19" ht="16.5" thickBot="1" x14ac:dyDescent="0.3">
      <c r="C40" s="5"/>
      <c r="D40" s="4"/>
      <c r="E40" s="11"/>
      <c r="F40" s="11"/>
      <c r="G40" s="149" t="s">
        <v>61</v>
      </c>
      <c r="H40" s="150"/>
      <c r="I40" s="151"/>
      <c r="J40" s="11"/>
      <c r="K40" s="11"/>
      <c r="L40" s="11"/>
      <c r="M40" s="11"/>
      <c r="N40" s="11"/>
      <c r="O40" s="11"/>
      <c r="P40" s="12"/>
      <c r="Q40" s="2"/>
      <c r="R40" s="2"/>
      <c r="S40" s="1"/>
    </row>
    <row r="41" spans="3:19" ht="16.5" thickBot="1" x14ac:dyDescent="0.3">
      <c r="C41" s="5"/>
      <c r="D41" s="4"/>
      <c r="E41" s="11"/>
      <c r="F41" s="6" t="s">
        <v>15</v>
      </c>
      <c r="G41" s="62" t="s">
        <v>7</v>
      </c>
      <c r="H41" s="62" t="s">
        <v>8</v>
      </c>
      <c r="I41" s="63" t="s">
        <v>31</v>
      </c>
      <c r="J41" s="11"/>
      <c r="K41" s="11"/>
      <c r="L41" s="9"/>
      <c r="M41" s="11"/>
      <c r="N41" s="11"/>
      <c r="O41" s="11"/>
      <c r="P41" s="12"/>
      <c r="Q41" s="2"/>
      <c r="R41" s="2"/>
      <c r="S41" s="1"/>
    </row>
    <row r="42" spans="3:19" ht="15.75" x14ac:dyDescent="0.25">
      <c r="C42" s="5"/>
      <c r="D42" s="4"/>
      <c r="E42" s="143" t="s">
        <v>22</v>
      </c>
      <c r="F42" s="20">
        <v>6</v>
      </c>
      <c r="G42" s="64">
        <f>$I$15*(F42^-$I$16)</f>
        <v>143.77942986590082</v>
      </c>
      <c r="H42" s="64">
        <f>$O$28*(G42/3600)</f>
        <v>0</v>
      </c>
      <c r="I42" s="65" t="e">
        <f>IF(H42-$N$17&lt;0,0,(H42-$N$17)*F42*60/1000)</f>
        <v>#N/A</v>
      </c>
      <c r="J42" s="11"/>
      <c r="K42" s="11"/>
      <c r="L42" s="11"/>
      <c r="M42" s="11"/>
      <c r="N42" s="11"/>
      <c r="O42" s="11"/>
      <c r="P42" s="12"/>
      <c r="Q42" s="2"/>
      <c r="R42" s="2"/>
      <c r="S42" s="1"/>
    </row>
    <row r="43" spans="3:19" ht="31.5" customHeight="1" x14ac:dyDescent="0.25">
      <c r="C43" s="5"/>
      <c r="D43" s="4"/>
      <c r="E43" s="144"/>
      <c r="F43" s="21">
        <v>12</v>
      </c>
      <c r="G43" s="66">
        <f>$I$15*(F43^-$I$16)</f>
        <v>108.73808214144772</v>
      </c>
      <c r="H43" s="66">
        <f>$O$28*(G43/3600)</f>
        <v>0</v>
      </c>
      <c r="I43" s="65" t="e">
        <f>IF(H43-$N$17&lt;0,0,(H43-$N$17)*F43*60/1000)</f>
        <v>#N/A</v>
      </c>
      <c r="J43" s="11"/>
      <c r="K43" s="9"/>
      <c r="L43" s="9"/>
      <c r="M43" s="9"/>
      <c r="N43" s="11"/>
      <c r="O43" s="11"/>
      <c r="P43" s="12"/>
      <c r="Q43" s="2"/>
      <c r="R43" s="2"/>
      <c r="S43" s="1"/>
    </row>
    <row r="44" spans="3:19" ht="15.75" x14ac:dyDescent="0.25">
      <c r="C44" s="5"/>
      <c r="D44" s="4"/>
      <c r="E44" s="144"/>
      <c r="F44" s="21">
        <v>18</v>
      </c>
      <c r="G44" s="66">
        <f>$I$15*(F44^-$I$16)</f>
        <v>92.345745463934392</v>
      </c>
      <c r="H44" s="66">
        <f>$O$28*(G44/3600)</f>
        <v>0</v>
      </c>
      <c r="I44" s="65" t="e">
        <f>IF(H44-$N$17&lt;0,0,(H44-$N$17)*F44*60/1000)</f>
        <v>#N/A</v>
      </c>
      <c r="J44" s="11"/>
      <c r="K44" s="35"/>
      <c r="L44" s="35"/>
      <c r="M44" s="22"/>
      <c r="N44" s="11"/>
      <c r="O44" s="11"/>
      <c r="P44" s="12"/>
      <c r="Q44" s="2"/>
      <c r="R44" s="2"/>
      <c r="S44" s="1"/>
    </row>
    <row r="45" spans="3:19" ht="15.75" x14ac:dyDescent="0.25">
      <c r="C45" s="5"/>
      <c r="D45" s="4"/>
      <c r="E45" s="144"/>
      <c r="F45" s="21">
        <v>24</v>
      </c>
      <c r="G45" s="66">
        <f>$I$15*(F45^-$I$16)</f>
        <v>82.23687156659426</v>
      </c>
      <c r="H45" s="66">
        <f>$O$28*(G45/3600)</f>
        <v>0</v>
      </c>
      <c r="I45" s="65" t="e">
        <f>IF(H45-$N$17&lt;0,0,(H45-$N$17)*F45*60/1000)</f>
        <v>#N/A</v>
      </c>
      <c r="J45" s="11"/>
      <c r="K45" s="35"/>
      <c r="L45" s="35"/>
      <c r="M45" s="22"/>
      <c r="N45" s="11"/>
      <c r="O45" s="11"/>
      <c r="P45" s="12"/>
      <c r="Q45" s="2"/>
      <c r="R45" s="2"/>
      <c r="S45" s="1"/>
    </row>
    <row r="46" spans="3:19" ht="16.5" thickBot="1" x14ac:dyDescent="0.3">
      <c r="C46" s="5"/>
      <c r="D46" s="4"/>
      <c r="E46" s="145"/>
      <c r="F46" s="23">
        <v>30</v>
      </c>
      <c r="G46" s="67">
        <f>$I$15*(F46^-$I$16)</f>
        <v>75.164339485534896</v>
      </c>
      <c r="H46" s="67">
        <f>$O$28*(G46/3600)</f>
        <v>0</v>
      </c>
      <c r="I46" s="65" t="e">
        <f>IF(H46-$N$17&lt;0,0,(H46-$N$17)*F46*60/1000)</f>
        <v>#N/A</v>
      </c>
      <c r="J46" s="11"/>
      <c r="K46" s="35"/>
      <c r="L46" s="35"/>
      <c r="M46" s="22"/>
      <c r="N46" s="11"/>
      <c r="O46" s="11"/>
      <c r="P46" s="12"/>
      <c r="Q46" s="2"/>
      <c r="R46" s="2"/>
      <c r="S46" s="1"/>
    </row>
    <row r="47" spans="3:19" ht="16.5" thickBot="1" x14ac:dyDescent="0.3">
      <c r="C47" s="5"/>
      <c r="D47" s="4"/>
      <c r="E47" s="11"/>
      <c r="F47" s="35"/>
      <c r="G47" s="147" t="s">
        <v>30</v>
      </c>
      <c r="H47" s="152"/>
      <c r="I47" s="68" t="e">
        <f>MAX(I42:I46)</f>
        <v>#N/A</v>
      </c>
      <c r="J47" s="26"/>
      <c r="K47" s="35"/>
      <c r="L47" s="35"/>
      <c r="M47" s="9"/>
      <c r="N47" s="9"/>
      <c r="O47" s="9"/>
      <c r="P47" s="10"/>
      <c r="Q47" s="4"/>
      <c r="R47" s="2"/>
      <c r="S47" s="1"/>
    </row>
    <row r="48" spans="3:19" ht="15.75" x14ac:dyDescent="0.25">
      <c r="C48" s="5"/>
      <c r="D48" s="4"/>
      <c r="E48" s="11"/>
      <c r="F48" s="35"/>
      <c r="G48" s="22"/>
      <c r="H48" s="22"/>
      <c r="I48" s="24"/>
      <c r="J48" s="11"/>
      <c r="K48" s="153" t="s">
        <v>32</v>
      </c>
      <c r="L48" s="154"/>
      <c r="M48" s="154"/>
      <c r="N48" s="154"/>
      <c r="O48" s="157" t="e">
        <f>MAX(I47,I62)</f>
        <v>#N/A</v>
      </c>
      <c r="P48" s="10"/>
      <c r="Q48" s="4"/>
      <c r="R48" s="2"/>
      <c r="S48" s="1"/>
    </row>
    <row r="49" spans="3:19" ht="27.75" customHeight="1" thickBot="1" x14ac:dyDescent="0.3">
      <c r="C49" s="5"/>
      <c r="D49" s="4"/>
      <c r="E49" s="11"/>
      <c r="F49" s="11"/>
      <c r="G49" s="11"/>
      <c r="H49" s="11"/>
      <c r="I49" s="11"/>
      <c r="J49" s="11"/>
      <c r="K49" s="155"/>
      <c r="L49" s="156"/>
      <c r="M49" s="156"/>
      <c r="N49" s="156"/>
      <c r="O49" s="158"/>
      <c r="P49" s="10"/>
      <c r="Q49" s="4"/>
      <c r="R49" s="2"/>
      <c r="S49" s="1"/>
    </row>
    <row r="50" spans="3:19" ht="15" customHeight="1" thickBot="1" x14ac:dyDescent="0.3">
      <c r="C50" s="5"/>
      <c r="D50" s="4"/>
      <c r="E50" s="11"/>
      <c r="F50" s="35"/>
      <c r="G50" s="159" t="s">
        <v>61</v>
      </c>
      <c r="H50" s="160"/>
      <c r="I50" s="161"/>
      <c r="J50" s="11"/>
      <c r="K50" s="35"/>
      <c r="L50" s="35"/>
      <c r="M50" s="22"/>
      <c r="N50" s="11"/>
      <c r="O50" s="11"/>
      <c r="P50" s="12"/>
      <c r="Q50" s="2"/>
      <c r="R50" s="2"/>
      <c r="S50" s="1"/>
    </row>
    <row r="51" spans="3:19" ht="15.75" customHeight="1" thickBot="1" x14ac:dyDescent="0.3">
      <c r="C51" s="5"/>
      <c r="D51" s="4"/>
      <c r="E51" s="11"/>
      <c r="F51" s="6" t="s">
        <v>15</v>
      </c>
      <c r="G51" s="62" t="s">
        <v>7</v>
      </c>
      <c r="H51" s="62" t="s">
        <v>8</v>
      </c>
      <c r="I51" s="63" t="s">
        <v>31</v>
      </c>
      <c r="J51" s="11"/>
      <c r="K51" s="35"/>
      <c r="L51" s="35"/>
      <c r="M51" s="22"/>
      <c r="N51" s="9"/>
      <c r="O51" s="9"/>
      <c r="P51" s="10"/>
      <c r="Q51" s="4"/>
      <c r="R51" s="2"/>
      <c r="S51" s="1"/>
    </row>
    <row r="52" spans="3:19" ht="15.75" x14ac:dyDescent="0.25">
      <c r="C52" s="5"/>
      <c r="D52" s="4"/>
      <c r="E52" s="143" t="s">
        <v>23</v>
      </c>
      <c r="F52" s="20">
        <v>30</v>
      </c>
      <c r="G52" s="64">
        <f>$I$18*(F52^-$I$19)</f>
        <v>74.858363355734738</v>
      </c>
      <c r="H52" s="69">
        <f t="shared" ref="H52:H60" si="0">$O$28*G52/3600</f>
        <v>0</v>
      </c>
      <c r="I52" s="70" t="e">
        <f t="shared" ref="I52:I60" si="1">IF(H52-$N$17&lt;0,0,(H52-$N$17)*F52*60/1000)</f>
        <v>#N/A</v>
      </c>
      <c r="J52" s="11"/>
      <c r="K52" s="35"/>
      <c r="L52" s="35"/>
      <c r="M52" s="22"/>
      <c r="N52" s="11"/>
      <c r="O52" s="11"/>
      <c r="P52" s="12"/>
      <c r="Q52" s="2"/>
      <c r="R52" s="2"/>
      <c r="S52" s="1"/>
    </row>
    <row r="53" spans="3:19" ht="31.5" customHeight="1" x14ac:dyDescent="0.25">
      <c r="C53" s="5"/>
      <c r="D53" s="4"/>
      <c r="E53" s="144"/>
      <c r="F53" s="21">
        <v>60</v>
      </c>
      <c r="G53" s="64">
        <f t="shared" ref="G53:G61" si="2">$I$18*(F53^-$I$19)</f>
        <v>42.550129025734073</v>
      </c>
      <c r="H53" s="71">
        <f t="shared" si="0"/>
        <v>0</v>
      </c>
      <c r="I53" s="70" t="e">
        <f>IF(H53-$N$17&lt;0,0,(H53-$N$17)*F53*60/1000)</f>
        <v>#N/A</v>
      </c>
      <c r="J53" s="11"/>
      <c r="K53" s="146" t="s">
        <v>33</v>
      </c>
      <c r="L53" s="146"/>
      <c r="M53" s="146"/>
      <c r="N53" s="146"/>
      <c r="O53" s="146"/>
      <c r="P53" s="12"/>
      <c r="Q53" s="2"/>
      <c r="R53" s="2"/>
      <c r="S53" s="1"/>
    </row>
    <row r="54" spans="3:19" ht="15.75" x14ac:dyDescent="0.25">
      <c r="C54" s="5"/>
      <c r="D54" s="4"/>
      <c r="E54" s="144"/>
      <c r="F54" s="21">
        <v>120</v>
      </c>
      <c r="G54" s="64">
        <f t="shared" si="2"/>
        <v>24.185854444918437</v>
      </c>
      <c r="H54" s="71">
        <f t="shared" si="0"/>
        <v>0</v>
      </c>
      <c r="I54" s="70" t="e">
        <f t="shared" si="1"/>
        <v>#N/A</v>
      </c>
      <c r="J54" s="11"/>
      <c r="K54" s="146"/>
      <c r="L54" s="146"/>
      <c r="M54" s="146"/>
      <c r="N54" s="146"/>
      <c r="O54" s="146"/>
      <c r="P54" s="12"/>
      <c r="Q54" s="2"/>
      <c r="R54" s="2"/>
      <c r="S54" s="1"/>
    </row>
    <row r="55" spans="3:19" ht="15.75" x14ac:dyDescent="0.25">
      <c r="C55" s="5"/>
      <c r="D55" s="4"/>
      <c r="E55" s="144"/>
      <c r="F55" s="21">
        <v>150</v>
      </c>
      <c r="G55" s="64">
        <f t="shared" si="2"/>
        <v>20.164143258654178</v>
      </c>
      <c r="H55" s="71">
        <f t="shared" si="0"/>
        <v>0</v>
      </c>
      <c r="I55" s="70" t="e">
        <f t="shared" si="1"/>
        <v>#N/A</v>
      </c>
      <c r="J55" s="11"/>
      <c r="K55" s="146"/>
      <c r="L55" s="146"/>
      <c r="M55" s="146"/>
      <c r="N55" s="146"/>
      <c r="O55" s="146"/>
      <c r="P55" s="12"/>
      <c r="Q55" s="2"/>
      <c r="R55" s="2"/>
      <c r="S55" s="1"/>
    </row>
    <row r="56" spans="3:19" ht="15.75" x14ac:dyDescent="0.25">
      <c r="C56" s="5"/>
      <c r="D56" s="4"/>
      <c r="E56" s="144"/>
      <c r="F56" s="21">
        <v>180</v>
      </c>
      <c r="G56" s="64">
        <f t="shared" si="2"/>
        <v>17.379891414360884</v>
      </c>
      <c r="H56" s="71">
        <f t="shared" si="0"/>
        <v>0</v>
      </c>
      <c r="I56" s="70" t="e">
        <f t="shared" si="1"/>
        <v>#N/A</v>
      </c>
      <c r="J56" s="11"/>
      <c r="K56" s="11"/>
      <c r="L56" s="11"/>
      <c r="M56" s="11"/>
      <c r="N56" s="11"/>
      <c r="O56" s="11"/>
      <c r="P56" s="12"/>
      <c r="Q56" s="2"/>
      <c r="R56" s="2"/>
      <c r="S56" s="1"/>
    </row>
    <row r="57" spans="3:19" ht="15.75" x14ac:dyDescent="0.25">
      <c r="C57" s="5"/>
      <c r="D57" s="4"/>
      <c r="E57" s="144"/>
      <c r="F57" s="21">
        <v>210</v>
      </c>
      <c r="G57" s="64">
        <f t="shared" si="2"/>
        <v>15.327997651669829</v>
      </c>
      <c r="H57" s="71">
        <f t="shared" si="0"/>
        <v>0</v>
      </c>
      <c r="I57" s="70" t="e">
        <f>IF(H57-$N$17&lt;0,0,(H57-$N$17)*F57*60/1000)</f>
        <v>#N/A</v>
      </c>
      <c r="J57" s="11"/>
      <c r="K57" s="4"/>
      <c r="L57" s="4"/>
      <c r="M57" s="4"/>
      <c r="N57" s="4"/>
      <c r="O57" s="4"/>
      <c r="P57" s="12"/>
      <c r="Q57" s="2"/>
      <c r="R57" s="2"/>
      <c r="S57" s="1"/>
    </row>
    <row r="58" spans="3:19" ht="15.75" x14ac:dyDescent="0.25">
      <c r="C58" s="5"/>
      <c r="D58" s="4"/>
      <c r="E58" s="144"/>
      <c r="F58" s="21">
        <v>240</v>
      </c>
      <c r="G58" s="64">
        <f t="shared" si="2"/>
        <v>13.747444922599493</v>
      </c>
      <c r="H58" s="71">
        <f t="shared" si="0"/>
        <v>0</v>
      </c>
      <c r="I58" s="65" t="e">
        <f>IF(H58-$N$17&lt;0,0,(H58-$N$17)*F58*60/1000)</f>
        <v>#N/A</v>
      </c>
      <c r="J58" s="11"/>
      <c r="K58" s="4"/>
      <c r="L58" s="4"/>
      <c r="M58" s="4"/>
      <c r="N58" s="4"/>
      <c r="O58" s="4"/>
      <c r="P58" s="12"/>
      <c r="Q58" s="2"/>
      <c r="R58" s="2"/>
      <c r="S58" s="1"/>
    </row>
    <row r="59" spans="3:19" ht="15.75" x14ac:dyDescent="0.25">
      <c r="C59" s="5"/>
      <c r="D59" s="4"/>
      <c r="E59" s="144"/>
      <c r="F59" s="21">
        <v>300</v>
      </c>
      <c r="G59" s="64">
        <f t="shared" si="2"/>
        <v>11.46147015360031</v>
      </c>
      <c r="H59" s="71">
        <f t="shared" si="0"/>
        <v>0</v>
      </c>
      <c r="I59" s="65" t="e">
        <f t="shared" si="1"/>
        <v>#N/A</v>
      </c>
      <c r="J59" s="11"/>
      <c r="K59" s="4"/>
      <c r="L59" s="4"/>
      <c r="M59" s="4"/>
      <c r="N59" s="4"/>
      <c r="O59" s="4"/>
      <c r="P59" s="12"/>
      <c r="Q59" s="2"/>
      <c r="R59" s="2"/>
      <c r="S59" s="1"/>
    </row>
    <row r="60" spans="3:19" ht="15.75" customHeight="1" x14ac:dyDescent="0.25">
      <c r="C60" s="5"/>
      <c r="D60" s="4"/>
      <c r="E60" s="144"/>
      <c r="F60" s="21">
        <v>330</v>
      </c>
      <c r="G60" s="64">
        <f t="shared" si="2"/>
        <v>10.604868542889138</v>
      </c>
      <c r="H60" s="71">
        <f t="shared" si="0"/>
        <v>0</v>
      </c>
      <c r="I60" s="65" t="e">
        <f t="shared" si="1"/>
        <v>#N/A</v>
      </c>
      <c r="J60" s="11"/>
      <c r="K60" s="43" t="s">
        <v>40</v>
      </c>
      <c r="L60" s="44">
        <f ca="1">TODAY()</f>
        <v>45688</v>
      </c>
      <c r="M60" s="11"/>
      <c r="N60" s="11"/>
      <c r="O60" s="11"/>
      <c r="P60" s="12"/>
      <c r="Q60" s="2"/>
      <c r="R60" s="2"/>
      <c r="S60" s="1"/>
    </row>
    <row r="61" spans="3:19" ht="16.5" thickBot="1" x14ac:dyDescent="0.3">
      <c r="C61" s="5"/>
      <c r="D61" s="4"/>
      <c r="E61" s="145"/>
      <c r="F61" s="23">
        <v>360</v>
      </c>
      <c r="G61" s="64">
        <f t="shared" si="2"/>
        <v>9.8788777764221631</v>
      </c>
      <c r="H61" s="72">
        <f>$O$28*G61/3600</f>
        <v>0</v>
      </c>
      <c r="I61" s="65" t="e">
        <f>IF(H61-$N$17&lt;0,0,(H61-$N$17)*F61*60/1000)</f>
        <v>#N/A</v>
      </c>
      <c r="J61" s="11"/>
      <c r="K61" s="43" t="s">
        <v>41</v>
      </c>
      <c r="L61" s="45"/>
      <c r="M61" s="11"/>
      <c r="N61" s="11"/>
      <c r="O61" s="11"/>
      <c r="P61" s="12"/>
      <c r="Q61" s="2"/>
      <c r="R61" s="2"/>
      <c r="S61" s="1"/>
    </row>
    <row r="62" spans="3:19" ht="16.5" thickBot="1" x14ac:dyDescent="0.3">
      <c r="C62" s="5"/>
      <c r="D62" s="4"/>
      <c r="E62" s="11"/>
      <c r="F62" s="11"/>
      <c r="G62" s="147" t="s">
        <v>30</v>
      </c>
      <c r="H62" s="148"/>
      <c r="I62" s="73" t="e">
        <f>MAX(I52:I61)</f>
        <v>#N/A</v>
      </c>
      <c r="J62" s="11"/>
      <c r="K62" s="11"/>
      <c r="L62" s="11"/>
      <c r="M62" s="11"/>
      <c r="N62" s="11"/>
      <c r="O62" s="11"/>
      <c r="P62" s="12"/>
      <c r="Q62" s="2"/>
      <c r="R62" s="2"/>
      <c r="S62" s="1"/>
    </row>
    <row r="63" spans="3:19" ht="15.75" x14ac:dyDescent="0.25">
      <c r="C63" s="5"/>
      <c r="D63" s="4"/>
      <c r="E63" s="9"/>
      <c r="F63" s="9"/>
      <c r="G63" s="9"/>
      <c r="H63" s="9"/>
      <c r="I63" s="9"/>
      <c r="J63" s="9"/>
      <c r="K63" s="9"/>
      <c r="L63" s="9"/>
      <c r="M63" s="9"/>
      <c r="N63" s="9"/>
      <c r="O63" s="9"/>
      <c r="P63" s="10"/>
      <c r="Q63" s="3"/>
      <c r="R63" s="2"/>
      <c r="S63" s="1"/>
    </row>
    <row r="64" spans="3:19" ht="30" customHeight="1" x14ac:dyDescent="0.25">
      <c r="C64" s="96"/>
      <c r="D64" s="104"/>
      <c r="E64" s="104"/>
      <c r="F64" s="104"/>
      <c r="G64" s="104"/>
      <c r="H64" s="104"/>
      <c r="I64" s="104"/>
      <c r="J64" s="104"/>
      <c r="K64" s="104"/>
      <c r="L64" s="104"/>
      <c r="M64" s="104"/>
      <c r="N64" s="104"/>
      <c r="O64" s="104"/>
      <c r="P64" s="100"/>
      <c r="Q64" s="4"/>
      <c r="R64" s="2"/>
      <c r="S64" s="1"/>
    </row>
    <row r="65" spans="3:18" ht="20.25" x14ac:dyDescent="0.3">
      <c r="C65" s="96"/>
      <c r="D65" s="101"/>
      <c r="E65" s="105"/>
      <c r="F65" s="105"/>
      <c r="G65" s="105" t="s">
        <v>54</v>
      </c>
      <c r="H65" s="101"/>
      <c r="I65" s="101"/>
      <c r="J65" s="101"/>
      <c r="K65" s="105"/>
      <c r="L65" s="105"/>
      <c r="M65" s="105"/>
      <c r="N65" s="105"/>
      <c r="O65" s="105"/>
      <c r="P65" s="106"/>
      <c r="Q65" s="52"/>
      <c r="R65" s="3"/>
    </row>
    <row r="66" spans="3:18" ht="15.75" thickBot="1" x14ac:dyDescent="0.3">
      <c r="C66" s="96"/>
      <c r="D66" s="97"/>
      <c r="E66" s="97"/>
      <c r="F66" s="97"/>
      <c r="G66" s="97"/>
      <c r="H66" s="101"/>
      <c r="I66" s="101"/>
      <c r="J66" s="97"/>
      <c r="K66" s="97"/>
      <c r="L66" s="97"/>
      <c r="M66" s="97"/>
      <c r="N66" s="97"/>
      <c r="O66" s="97"/>
      <c r="P66" s="100"/>
      <c r="Q66" s="4"/>
      <c r="R66" s="4"/>
    </row>
    <row r="67" spans="3:18" ht="19.5" thickBot="1" x14ac:dyDescent="0.35">
      <c r="C67" s="96"/>
      <c r="D67" s="97"/>
      <c r="E67" s="97"/>
      <c r="F67" s="97"/>
      <c r="G67" s="79" t="s">
        <v>20</v>
      </c>
      <c r="H67" s="84" t="s">
        <v>58</v>
      </c>
      <c r="I67" s="75" t="e">
        <f>N17*0.001</f>
        <v>#N/A</v>
      </c>
      <c r="J67" s="97"/>
      <c r="K67" s="97"/>
      <c r="L67" s="97"/>
      <c r="M67" s="101"/>
      <c r="N67" s="101"/>
      <c r="O67" s="97"/>
      <c r="P67" s="100"/>
      <c r="Q67" s="4"/>
      <c r="R67" s="4"/>
    </row>
    <row r="68" spans="3:18" ht="19.5" thickBot="1" x14ac:dyDescent="0.35">
      <c r="C68" s="96"/>
      <c r="D68" s="97"/>
      <c r="E68" s="97"/>
      <c r="F68" s="101"/>
      <c r="G68" s="80" t="s">
        <v>59</v>
      </c>
      <c r="H68" s="76" t="s">
        <v>42</v>
      </c>
      <c r="I68" s="77">
        <v>0.62</v>
      </c>
      <c r="J68" s="97"/>
      <c r="K68" s="97"/>
      <c r="L68" s="97"/>
      <c r="M68" s="97"/>
      <c r="N68" s="97"/>
      <c r="O68" s="97"/>
      <c r="P68" s="100"/>
      <c r="Q68" s="4"/>
      <c r="R68" s="4"/>
    </row>
    <row r="69" spans="3:18" ht="38.25" thickBot="1" x14ac:dyDescent="0.35">
      <c r="C69" s="101"/>
      <c r="D69" s="101"/>
      <c r="E69" s="102"/>
      <c r="F69" s="101"/>
      <c r="G69" s="83" t="s">
        <v>57</v>
      </c>
      <c r="H69" s="81" t="s">
        <v>43</v>
      </c>
      <c r="I69" s="82">
        <v>1.6</v>
      </c>
      <c r="J69" s="97"/>
      <c r="K69" s="208" t="s">
        <v>45</v>
      </c>
      <c r="L69" s="209"/>
      <c r="M69" s="209"/>
      <c r="N69" s="209"/>
      <c r="O69" s="212" t="e">
        <f>SQRT((4*I70)/ PI())*1000</f>
        <v>#N/A</v>
      </c>
      <c r="P69" s="100"/>
      <c r="Q69" s="4"/>
      <c r="R69" s="4"/>
    </row>
    <row r="70" spans="3:18" ht="19.5" thickBot="1" x14ac:dyDescent="0.35">
      <c r="C70" s="101"/>
      <c r="D70" s="101"/>
      <c r="E70" s="102"/>
      <c r="F70" s="101"/>
      <c r="G70" s="79" t="s">
        <v>56</v>
      </c>
      <c r="H70" s="78" t="s">
        <v>44</v>
      </c>
      <c r="I70" s="75" t="e">
        <f>I67/(I68*SQRT(2*9.81*I69))</f>
        <v>#N/A</v>
      </c>
      <c r="J70" s="97"/>
      <c r="K70" s="210"/>
      <c r="L70" s="211"/>
      <c r="M70" s="211"/>
      <c r="N70" s="211"/>
      <c r="O70" s="213"/>
      <c r="P70" s="100"/>
      <c r="Q70" s="4"/>
      <c r="R70" s="4"/>
    </row>
    <row r="71" spans="3:18" ht="34.5" customHeight="1" thickBot="1" x14ac:dyDescent="0.35">
      <c r="C71" s="101"/>
      <c r="D71" s="101"/>
      <c r="E71" s="103"/>
      <c r="F71" s="101"/>
      <c r="G71" s="101"/>
      <c r="H71" s="101"/>
      <c r="I71" s="97"/>
      <c r="J71" s="97"/>
      <c r="K71" s="97"/>
      <c r="L71" s="97"/>
      <c r="M71" s="97"/>
      <c r="N71" s="97"/>
      <c r="O71" s="97"/>
      <c r="P71" s="100"/>
      <c r="Q71" s="4"/>
      <c r="R71" s="4"/>
    </row>
    <row r="72" spans="3:18" ht="18.75" customHeight="1" x14ac:dyDescent="0.3">
      <c r="C72" s="101"/>
      <c r="D72" s="101"/>
      <c r="E72" s="102"/>
      <c r="F72" s="101"/>
      <c r="G72" s="101"/>
      <c r="H72" s="101"/>
      <c r="I72" s="216" t="s">
        <v>46</v>
      </c>
      <c r="J72" s="217"/>
      <c r="K72" s="217"/>
      <c r="L72" s="217"/>
      <c r="M72" s="217"/>
      <c r="N72" s="218"/>
      <c r="O72" s="214" t="e">
        <f>IF(O69&lt;30,30,O69)</f>
        <v>#N/A</v>
      </c>
      <c r="P72" s="100"/>
      <c r="Q72" s="4"/>
      <c r="R72" s="4"/>
    </row>
    <row r="73" spans="3:18" ht="15.75" customHeight="1" thickBot="1" x14ac:dyDescent="0.3">
      <c r="C73" s="96"/>
      <c r="D73" s="97"/>
      <c r="E73" s="97"/>
      <c r="F73" s="97"/>
      <c r="G73" s="97"/>
      <c r="H73" s="97"/>
      <c r="I73" s="219"/>
      <c r="J73" s="220"/>
      <c r="K73" s="220"/>
      <c r="L73" s="220"/>
      <c r="M73" s="220"/>
      <c r="N73" s="221"/>
      <c r="O73" s="215"/>
      <c r="P73" s="100"/>
      <c r="Q73" s="4"/>
      <c r="R73" s="4"/>
    </row>
    <row r="74" spans="3:18" ht="21" x14ac:dyDescent="0.35">
      <c r="C74" s="96"/>
      <c r="D74" s="97"/>
      <c r="E74" s="97"/>
      <c r="F74" s="97"/>
      <c r="G74" s="97"/>
      <c r="H74" s="97"/>
      <c r="I74" s="98" t="s">
        <v>47</v>
      </c>
      <c r="J74" s="99"/>
      <c r="K74" s="99"/>
      <c r="L74" s="99"/>
      <c r="M74" s="99"/>
      <c r="N74" s="97"/>
      <c r="O74" s="97"/>
      <c r="P74" s="100"/>
      <c r="Q74" s="4"/>
      <c r="R74" s="4"/>
    </row>
    <row r="75" spans="3:18" ht="21" x14ac:dyDescent="0.35">
      <c r="C75" s="96"/>
      <c r="D75" s="97"/>
      <c r="E75" s="97"/>
      <c r="F75" s="97"/>
      <c r="G75" s="97"/>
      <c r="H75" s="97"/>
      <c r="I75" s="101"/>
      <c r="J75" s="99"/>
      <c r="K75" s="99"/>
      <c r="L75" s="99"/>
      <c r="M75" s="99"/>
      <c r="N75" s="97"/>
      <c r="O75" s="97"/>
      <c r="P75" s="100"/>
      <c r="Q75" s="4"/>
      <c r="R75" s="4"/>
    </row>
    <row r="76" spans="3:18" x14ac:dyDescent="0.25">
      <c r="C76" s="101"/>
      <c r="D76" s="101"/>
      <c r="E76" s="101"/>
      <c r="F76" s="101"/>
      <c r="G76" s="101"/>
      <c r="H76" s="101"/>
      <c r="I76" s="101"/>
      <c r="J76" s="101"/>
      <c r="K76" s="101"/>
      <c r="L76" s="101"/>
      <c r="M76" s="101"/>
      <c r="N76" s="101"/>
      <c r="O76" s="101"/>
      <c r="P76" s="101"/>
      <c r="Q76" s="4"/>
      <c r="R76" s="4"/>
    </row>
    <row r="77" spans="3:18" x14ac:dyDescent="0.25">
      <c r="Q77" s="4"/>
      <c r="R77" s="4"/>
    </row>
    <row r="78" spans="3:18" x14ac:dyDescent="0.25">
      <c r="Q78" s="4"/>
      <c r="R78" s="4"/>
    </row>
    <row r="79" spans="3:18" x14ac:dyDescent="0.25">
      <c r="Q79" s="4"/>
      <c r="R79" s="4"/>
    </row>
  </sheetData>
  <sheetProtection algorithmName="SHA-512" hashValue="9Jz7a3cHCf5u416LrIE86XvcsiVi2CL0hDYyyCL3wKIMFaNzerheLTDpw/wIv/phryzQMwwpFrdfAqBKpUZscQ==" saltValue="Ied6dJdO57ilYKKR+g4FdA==" spinCount="100000" sheet="1"/>
  <mergeCells count="41">
    <mergeCell ref="C12:J12"/>
    <mergeCell ref="K12:P12"/>
    <mergeCell ref="C3:P4"/>
    <mergeCell ref="G7:H7"/>
    <mergeCell ref="J7:N9"/>
    <mergeCell ref="G8:H8"/>
    <mergeCell ref="G9:H9"/>
    <mergeCell ref="E14:F14"/>
    <mergeCell ref="G14:G16"/>
    <mergeCell ref="E15:F16"/>
    <mergeCell ref="L15:M15"/>
    <mergeCell ref="E17:F17"/>
    <mergeCell ref="G17:G19"/>
    <mergeCell ref="L17:M17"/>
    <mergeCell ref="E18:F19"/>
    <mergeCell ref="C38:P38"/>
    <mergeCell ref="C23:P23"/>
    <mergeCell ref="F25:G25"/>
    <mergeCell ref="H25:I25"/>
    <mergeCell ref="F26:G26"/>
    <mergeCell ref="H26:I26"/>
    <mergeCell ref="F27:G27"/>
    <mergeCell ref="H27:I27"/>
    <mergeCell ref="F28:G28"/>
    <mergeCell ref="L28:N28"/>
    <mergeCell ref="L30:N31"/>
    <mergeCell ref="O30:O31"/>
    <mergeCell ref="H35:H36"/>
    <mergeCell ref="I72:N73"/>
    <mergeCell ref="O72:O73"/>
    <mergeCell ref="G40:I40"/>
    <mergeCell ref="E42:E46"/>
    <mergeCell ref="G47:H47"/>
    <mergeCell ref="K48:N49"/>
    <mergeCell ref="O48:O49"/>
    <mergeCell ref="G50:I50"/>
    <mergeCell ref="E52:E61"/>
    <mergeCell ref="K53:O55"/>
    <mergeCell ref="G62:H62"/>
    <mergeCell ref="K69:N70"/>
    <mergeCell ref="O69:O70"/>
  </mergeCells>
  <conditionalFormatting sqref="I35">
    <cfRule type="cellIs" dxfId="11" priority="2" operator="notBetween">
      <formula>0.01</formula>
      <formula>-0.01</formula>
    </cfRule>
    <cfRule type="cellIs" dxfId="10" priority="3" operator="between">
      <formula>0.01</formula>
      <formula>-0.01</formula>
    </cfRule>
  </conditionalFormatting>
  <conditionalFormatting sqref="I35:I36">
    <cfRule type="expression" dxfId="9" priority="1">
      <formula>$I$35=0</formula>
    </cfRule>
  </conditionalFormatting>
  <pageMargins left="0.25" right="0.25" top="0.75" bottom="0.75" header="0.3" footer="0.3"/>
  <pageSetup paperSize="9" scale="3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8C212-77B3-480A-8DE4-3241CB34617F}">
  <sheetPr>
    <tabColor theme="0" tint="-0.34998626667073579"/>
    <pageSetUpPr fitToPage="1"/>
  </sheetPr>
  <dimension ref="C1:T79"/>
  <sheetViews>
    <sheetView showZeros="0" view="pageBreakPreview" zoomScale="85" zoomScaleNormal="85" zoomScaleSheetLayoutView="85" workbookViewId="0">
      <selection activeCell="C12" sqref="C12:J12"/>
    </sheetView>
  </sheetViews>
  <sheetFormatPr baseColWidth="10" defaultRowHeight="15" x14ac:dyDescent="0.25"/>
  <cols>
    <col min="5" max="5" width="10.42578125" customWidth="1"/>
    <col min="6" max="6" width="29.140625" customWidth="1"/>
    <col min="7" max="7" width="29.28515625" customWidth="1"/>
    <col min="8" max="8" width="20.85546875" customWidth="1"/>
    <col min="9" max="9" width="24" customWidth="1"/>
    <col min="10" max="10" width="19.5703125" customWidth="1"/>
    <col min="11" max="12" width="15.42578125" customWidth="1"/>
    <col min="13" max="13" width="11.7109375" customWidth="1"/>
    <col min="14" max="14" width="25.140625" customWidth="1"/>
    <col min="15" max="15" width="21.28515625" customWidth="1"/>
    <col min="16" max="16" width="12.28515625" customWidth="1"/>
  </cols>
  <sheetData>
    <row r="1" spans="3:20" ht="15.75" thickBot="1" x14ac:dyDescent="0.3">
      <c r="Q1" s="4"/>
      <c r="R1" s="4"/>
    </row>
    <row r="2" spans="3:20" ht="15.75" x14ac:dyDescent="0.25">
      <c r="C2" s="25"/>
      <c r="D2" s="27"/>
      <c r="E2" s="7"/>
      <c r="F2" s="7"/>
      <c r="G2" s="7"/>
      <c r="H2" s="7"/>
      <c r="I2" s="7"/>
      <c r="J2" s="7"/>
      <c r="K2" s="7"/>
      <c r="L2" s="7"/>
      <c r="M2" s="7"/>
      <c r="N2" s="7"/>
      <c r="O2" s="7"/>
      <c r="P2" s="8"/>
      <c r="Q2" s="2"/>
      <c r="R2" s="2"/>
    </row>
    <row r="3" spans="3:20" ht="20.25" customHeight="1" x14ac:dyDescent="0.25">
      <c r="C3" s="187" t="s">
        <v>21</v>
      </c>
      <c r="D3" s="188"/>
      <c r="E3" s="188"/>
      <c r="F3" s="188"/>
      <c r="G3" s="188"/>
      <c r="H3" s="188"/>
      <c r="I3" s="188"/>
      <c r="J3" s="188"/>
      <c r="K3" s="188"/>
      <c r="L3" s="188"/>
      <c r="M3" s="188"/>
      <c r="N3" s="188"/>
      <c r="O3" s="188"/>
      <c r="P3" s="189"/>
      <c r="Q3" s="4"/>
      <c r="R3" s="4"/>
    </row>
    <row r="4" spans="3:20" ht="15.75" customHeight="1" x14ac:dyDescent="0.25">
      <c r="C4" s="187"/>
      <c r="D4" s="188"/>
      <c r="E4" s="188"/>
      <c r="F4" s="188"/>
      <c r="G4" s="188"/>
      <c r="H4" s="188"/>
      <c r="I4" s="188"/>
      <c r="J4" s="188"/>
      <c r="K4" s="188"/>
      <c r="L4" s="188"/>
      <c r="M4" s="188"/>
      <c r="N4" s="188"/>
      <c r="O4" s="188"/>
      <c r="P4" s="189"/>
      <c r="Q4" s="4"/>
      <c r="R4" s="4"/>
    </row>
    <row r="5" spans="3:20" ht="15.75" x14ac:dyDescent="0.25">
      <c r="C5" s="5"/>
      <c r="D5" s="4"/>
      <c r="E5" s="9"/>
      <c r="F5" s="9"/>
      <c r="G5" s="9"/>
      <c r="H5" s="9"/>
      <c r="I5" s="9"/>
      <c r="J5" s="9"/>
      <c r="K5" s="4"/>
      <c r="L5" s="4"/>
      <c r="M5" s="4"/>
      <c r="N5" s="9"/>
      <c r="O5" s="9"/>
      <c r="P5" s="10"/>
      <c r="Q5" s="4"/>
      <c r="R5" s="4"/>
    </row>
    <row r="6" spans="3:20" ht="16.5" customHeight="1" thickBot="1" x14ac:dyDescent="0.3">
      <c r="C6" s="5"/>
      <c r="D6" s="4"/>
      <c r="E6" s="9"/>
      <c r="F6" s="9"/>
      <c r="G6" s="9"/>
      <c r="H6" s="9"/>
      <c r="I6" s="9"/>
      <c r="J6" s="9"/>
      <c r="K6" s="4"/>
      <c r="L6" s="4"/>
      <c r="M6" s="4"/>
      <c r="N6" s="4"/>
      <c r="O6" s="9"/>
      <c r="P6" s="10"/>
      <c r="Q6" s="4"/>
      <c r="R6" s="4"/>
      <c r="S6" s="1"/>
    </row>
    <row r="7" spans="3:20" ht="18.75" customHeight="1" x14ac:dyDescent="0.25">
      <c r="C7" s="5"/>
      <c r="D7" s="4"/>
      <c r="E7" s="9"/>
      <c r="F7" s="40" t="s">
        <v>10</v>
      </c>
      <c r="G7" s="249">
        <f>'PLUIE DE RETOUR 10 ANS '!G7:H7</f>
        <v>0</v>
      </c>
      <c r="H7" s="250"/>
      <c r="I7" s="11"/>
      <c r="J7" s="192" t="s">
        <v>28</v>
      </c>
      <c r="K7" s="193"/>
      <c r="L7" s="193"/>
      <c r="M7" s="193"/>
      <c r="N7" s="194"/>
      <c r="O7" s="11"/>
      <c r="P7" s="12"/>
      <c r="Q7" s="2"/>
      <c r="R7" s="2"/>
      <c r="S7" s="1"/>
    </row>
    <row r="8" spans="3:20" ht="15.75" customHeight="1" x14ac:dyDescent="0.25">
      <c r="C8" s="5"/>
      <c r="D8" s="4"/>
      <c r="E8" s="9"/>
      <c r="F8" s="41" t="s">
        <v>11</v>
      </c>
      <c r="G8" s="251">
        <f>'PLUIE DE RETOUR 10 ANS '!G8:H8</f>
        <v>0</v>
      </c>
      <c r="H8" s="252"/>
      <c r="I8" s="11"/>
      <c r="J8" s="195"/>
      <c r="K8" s="196"/>
      <c r="L8" s="196"/>
      <c r="M8" s="196"/>
      <c r="N8" s="197"/>
      <c r="O8" s="11"/>
      <c r="P8" s="12"/>
      <c r="Q8" s="2"/>
      <c r="R8" s="2"/>
      <c r="S8" s="1"/>
    </row>
    <row r="9" spans="3:20" ht="16.5" customHeight="1" thickBot="1" x14ac:dyDescent="0.3">
      <c r="C9" s="5"/>
      <c r="D9" s="4"/>
      <c r="E9" s="9"/>
      <c r="F9" s="42" t="s">
        <v>12</v>
      </c>
      <c r="G9" s="253">
        <f>'PLUIE DE RETOUR 10 ANS '!G9:H9</f>
        <v>0</v>
      </c>
      <c r="H9" s="254"/>
      <c r="I9" s="11"/>
      <c r="J9" s="198"/>
      <c r="K9" s="199"/>
      <c r="L9" s="199"/>
      <c r="M9" s="199"/>
      <c r="N9" s="200"/>
      <c r="O9" s="11"/>
      <c r="P9" s="12"/>
      <c r="Q9" s="2"/>
      <c r="R9" s="2"/>
      <c r="S9" s="1"/>
    </row>
    <row r="10" spans="3:20" ht="18.75" x14ac:dyDescent="0.25">
      <c r="C10" s="5"/>
      <c r="D10" s="28"/>
      <c r="E10" s="29"/>
      <c r="F10" s="30"/>
      <c r="G10" s="30"/>
      <c r="H10" s="30"/>
      <c r="I10" s="31"/>
      <c r="J10" s="31"/>
      <c r="K10" s="31"/>
      <c r="L10" s="32"/>
      <c r="M10" s="32"/>
      <c r="N10" s="32"/>
      <c r="O10" s="31"/>
      <c r="P10" s="12"/>
      <c r="Q10" s="2"/>
      <c r="R10" s="2"/>
      <c r="S10" s="1"/>
    </row>
    <row r="11" spans="3:20" ht="15.75" x14ac:dyDescent="0.25">
      <c r="C11" s="5"/>
      <c r="D11" s="4"/>
      <c r="E11" s="9"/>
      <c r="F11" s="9"/>
      <c r="G11" s="9"/>
      <c r="H11" s="9"/>
      <c r="I11" s="9"/>
      <c r="J11" s="9"/>
      <c r="K11" s="9"/>
      <c r="L11" s="9"/>
      <c r="M11" s="9"/>
      <c r="N11" s="9"/>
      <c r="O11" s="9"/>
      <c r="P11" s="10"/>
      <c r="Q11" s="4"/>
      <c r="R11" s="4"/>
      <c r="T11" s="1"/>
    </row>
    <row r="12" spans="3:20" ht="15.75" x14ac:dyDescent="0.25">
      <c r="C12" s="222" t="s">
        <v>0</v>
      </c>
      <c r="D12" s="223"/>
      <c r="E12" s="223"/>
      <c r="F12" s="223"/>
      <c r="G12" s="223"/>
      <c r="H12" s="223"/>
      <c r="I12" s="223"/>
      <c r="J12" s="223"/>
      <c r="K12" s="223" t="s">
        <v>20</v>
      </c>
      <c r="L12" s="224"/>
      <c r="M12" s="224"/>
      <c r="N12" s="224"/>
      <c r="O12" s="224"/>
      <c r="P12" s="225"/>
      <c r="Q12" s="2"/>
      <c r="R12" s="2"/>
      <c r="S12" s="1"/>
    </row>
    <row r="13" spans="3:20" ht="16.5" thickBot="1" x14ac:dyDescent="0.3">
      <c r="C13" s="5"/>
      <c r="D13" s="4"/>
      <c r="E13" s="11"/>
      <c r="F13" s="11"/>
      <c r="G13" s="11"/>
      <c r="H13" s="11"/>
      <c r="I13" s="11"/>
      <c r="J13" s="9"/>
      <c r="K13" s="9"/>
      <c r="L13" s="9"/>
      <c r="M13" s="11"/>
      <c r="N13" s="11"/>
      <c r="O13" s="11"/>
      <c r="P13" s="12"/>
      <c r="Q13" s="2"/>
      <c r="R13" s="2"/>
      <c r="S13" s="1"/>
    </row>
    <row r="14" spans="3:20" ht="16.5" thickBot="1" x14ac:dyDescent="0.3">
      <c r="C14" s="5"/>
      <c r="D14" s="4"/>
      <c r="E14" s="228" t="s">
        <v>17</v>
      </c>
      <c r="F14" s="229"/>
      <c r="G14" s="230" t="s">
        <v>18</v>
      </c>
      <c r="H14" s="54" t="s">
        <v>1</v>
      </c>
      <c r="I14" s="55" t="s">
        <v>25</v>
      </c>
      <c r="J14" s="9"/>
      <c r="K14" s="9"/>
      <c r="L14" s="9"/>
      <c r="M14" s="11"/>
      <c r="N14" s="15" t="s">
        <v>9</v>
      </c>
      <c r="O14" s="11"/>
      <c r="P14" s="12"/>
      <c r="Q14" s="2"/>
      <c r="R14" s="4"/>
      <c r="S14" s="1"/>
    </row>
    <row r="15" spans="3:20" ht="16.5" thickBot="1" x14ac:dyDescent="0.3">
      <c r="C15" s="35"/>
      <c r="D15" s="4"/>
      <c r="E15" s="233" t="s">
        <v>55</v>
      </c>
      <c r="F15" s="234"/>
      <c r="G15" s="231"/>
      <c r="H15" s="13" t="s">
        <v>3</v>
      </c>
      <c r="I15" s="14">
        <v>303</v>
      </c>
      <c r="J15" s="11"/>
      <c r="K15" s="11"/>
      <c r="L15" s="237" t="s">
        <v>16</v>
      </c>
      <c r="M15" s="238"/>
      <c r="N15" s="95" t="e">
        <f>'PLUIE DE RETOUR 10 ANS '!N15</f>
        <v>#N/A</v>
      </c>
      <c r="O15" s="4"/>
      <c r="P15" s="12"/>
      <c r="Q15" s="2"/>
      <c r="R15" s="2"/>
      <c r="S15" s="1"/>
    </row>
    <row r="16" spans="3:20" ht="16.5" thickBot="1" x14ac:dyDescent="0.3">
      <c r="C16" s="35"/>
      <c r="D16" s="4"/>
      <c r="E16" s="235"/>
      <c r="F16" s="236"/>
      <c r="G16" s="232"/>
      <c r="H16" s="16" t="s">
        <v>4</v>
      </c>
      <c r="I16" s="17">
        <v>0.38200000000000001</v>
      </c>
      <c r="J16" s="9"/>
      <c r="K16" s="9"/>
      <c r="L16" s="9"/>
      <c r="M16" s="11"/>
      <c r="N16" s="11"/>
      <c r="O16" s="4"/>
      <c r="P16" s="12"/>
      <c r="Q16" s="2"/>
      <c r="R16" s="2"/>
      <c r="S16" s="1"/>
    </row>
    <row r="17" spans="3:19" ht="15.75" customHeight="1" thickBot="1" x14ac:dyDescent="0.3">
      <c r="C17" s="4"/>
      <c r="D17" s="4"/>
      <c r="E17" s="228" t="s">
        <v>19</v>
      </c>
      <c r="F17" s="229"/>
      <c r="G17" s="230" t="s">
        <v>18</v>
      </c>
      <c r="H17" s="54" t="s">
        <v>5</v>
      </c>
      <c r="I17" s="55" t="s">
        <v>25</v>
      </c>
      <c r="J17" s="9"/>
      <c r="K17" s="9"/>
      <c r="L17" s="237" t="s">
        <v>29</v>
      </c>
      <c r="M17" s="238"/>
      <c r="N17" s="74" t="e">
        <f>H27/10000*N15</f>
        <v>#N/A</v>
      </c>
      <c r="O17" s="4"/>
      <c r="P17" s="12"/>
      <c r="Q17" s="2"/>
      <c r="R17" s="2"/>
      <c r="S17" s="1"/>
    </row>
    <row r="18" spans="3:19" ht="15.75" customHeight="1" x14ac:dyDescent="0.25">
      <c r="C18" s="58"/>
      <c r="D18" s="4"/>
      <c r="E18" s="233" t="s">
        <v>55</v>
      </c>
      <c r="F18" s="240"/>
      <c r="G18" s="231"/>
      <c r="H18" s="33" t="s">
        <v>3</v>
      </c>
      <c r="I18" s="18">
        <v>1387</v>
      </c>
      <c r="J18" s="9"/>
      <c r="K18" s="9"/>
      <c r="L18" s="9"/>
      <c r="M18" s="11"/>
      <c r="N18" s="11"/>
      <c r="O18" s="4"/>
      <c r="P18" s="12"/>
      <c r="Q18" s="2"/>
      <c r="R18" s="2"/>
      <c r="S18" s="1"/>
    </row>
    <row r="19" spans="3:19" ht="16.5" thickBot="1" x14ac:dyDescent="0.3">
      <c r="C19" s="58"/>
      <c r="D19" s="4"/>
      <c r="E19" s="241"/>
      <c r="F19" s="242"/>
      <c r="G19" s="239"/>
      <c r="H19" s="34" t="s">
        <v>4</v>
      </c>
      <c r="I19" s="19">
        <v>0.82799999999999996</v>
      </c>
      <c r="J19" s="9"/>
      <c r="K19" s="9"/>
      <c r="L19" s="4"/>
      <c r="M19" s="4"/>
      <c r="N19" s="4"/>
      <c r="O19" s="4"/>
      <c r="P19" s="12"/>
      <c r="Q19" s="2"/>
      <c r="R19" s="2"/>
      <c r="S19" s="1"/>
    </row>
    <row r="20" spans="3:19" ht="15.75" x14ac:dyDescent="0.25">
      <c r="C20" s="4"/>
      <c r="D20" s="4"/>
      <c r="E20" s="11"/>
      <c r="F20" s="11"/>
      <c r="G20" s="11"/>
      <c r="H20" s="11"/>
      <c r="I20" s="11"/>
      <c r="J20" s="9"/>
      <c r="K20" s="9"/>
      <c r="L20" s="9"/>
      <c r="M20" s="9"/>
      <c r="N20" s="9"/>
      <c r="O20" s="11"/>
      <c r="P20" s="12"/>
      <c r="Q20" s="2"/>
      <c r="R20" s="2"/>
      <c r="S20" s="1"/>
    </row>
    <row r="21" spans="3:19" ht="15.75" x14ac:dyDescent="0.25">
      <c r="C21" s="5"/>
      <c r="D21" s="28"/>
      <c r="E21" s="31"/>
      <c r="F21" s="31"/>
      <c r="G21" s="31"/>
      <c r="H21" s="31"/>
      <c r="I21" s="31"/>
      <c r="J21" s="31"/>
      <c r="K21" s="31"/>
      <c r="L21" s="29"/>
      <c r="M21" s="29"/>
      <c r="N21" s="29"/>
      <c r="O21" s="31"/>
      <c r="P21" s="12"/>
      <c r="Q21" s="2"/>
      <c r="R21" s="2"/>
      <c r="S21" s="1"/>
    </row>
    <row r="22" spans="3:19" ht="15.75" x14ac:dyDescent="0.25">
      <c r="C22" s="5"/>
      <c r="D22" s="4"/>
      <c r="E22" s="11"/>
      <c r="F22" s="11"/>
      <c r="G22" s="11"/>
      <c r="H22" s="11"/>
      <c r="I22" s="11"/>
      <c r="J22" s="11"/>
      <c r="K22" s="11"/>
      <c r="L22" s="9"/>
      <c r="M22" s="9"/>
      <c r="N22" s="9"/>
      <c r="O22" s="11"/>
      <c r="P22" s="12"/>
      <c r="Q22" s="2"/>
      <c r="R22" s="2"/>
      <c r="S22" s="1"/>
    </row>
    <row r="23" spans="3:19" ht="15.75" customHeight="1" x14ac:dyDescent="0.3">
      <c r="C23" s="162" t="s">
        <v>14</v>
      </c>
      <c r="D23" s="163"/>
      <c r="E23" s="163"/>
      <c r="F23" s="163"/>
      <c r="G23" s="163"/>
      <c r="H23" s="163"/>
      <c r="I23" s="163"/>
      <c r="J23" s="163"/>
      <c r="K23" s="163"/>
      <c r="L23" s="163"/>
      <c r="M23" s="163"/>
      <c r="N23" s="163"/>
      <c r="O23" s="163"/>
      <c r="P23" s="164"/>
      <c r="Q23" s="2"/>
      <c r="R23" s="2"/>
      <c r="S23" s="1"/>
    </row>
    <row r="24" spans="3:19" x14ac:dyDescent="0.25">
      <c r="C24" s="5"/>
      <c r="D24" s="4"/>
      <c r="E24" s="4"/>
      <c r="F24" s="4"/>
      <c r="G24" s="4"/>
      <c r="H24" s="4"/>
      <c r="I24" s="4"/>
      <c r="J24" s="4"/>
      <c r="K24" s="4"/>
      <c r="L24" s="4"/>
      <c r="M24" s="4"/>
      <c r="N24" s="4"/>
      <c r="O24" s="4"/>
      <c r="P24" s="51"/>
      <c r="Q24" s="2"/>
      <c r="R24" s="2"/>
      <c r="S24" s="1"/>
    </row>
    <row r="25" spans="3:19" ht="16.5" thickBot="1" x14ac:dyDescent="0.3">
      <c r="C25" s="5"/>
      <c r="D25" s="4"/>
      <c r="E25" s="11"/>
      <c r="F25" s="180"/>
      <c r="G25" s="180"/>
      <c r="H25" s="181"/>
      <c r="I25" s="181"/>
      <c r="J25" s="11"/>
      <c r="K25" s="11"/>
      <c r="L25" s="11"/>
      <c r="M25" s="11"/>
      <c r="N25" s="11"/>
      <c r="O25" s="11"/>
      <c r="P25" s="12"/>
      <c r="Q25" s="2"/>
      <c r="R25" s="2"/>
      <c r="S25" s="1"/>
    </row>
    <row r="26" spans="3:19" ht="18.75" thickBot="1" x14ac:dyDescent="0.3">
      <c r="C26" s="5"/>
      <c r="D26" s="4"/>
      <c r="E26" s="11"/>
      <c r="F26" s="180"/>
      <c r="G26" s="182"/>
      <c r="H26" s="183"/>
      <c r="I26" s="184"/>
      <c r="J26" s="4"/>
      <c r="K26" s="4"/>
      <c r="L26" s="93"/>
      <c r="M26" s="93"/>
      <c r="N26" s="93"/>
      <c r="O26" s="93"/>
      <c r="P26" s="12"/>
      <c r="Q26" s="2"/>
      <c r="R26" s="2"/>
      <c r="S26" s="1"/>
    </row>
    <row r="27" spans="3:19" ht="24" customHeight="1" thickBot="1" x14ac:dyDescent="0.3">
      <c r="C27" s="5"/>
      <c r="D27" s="4"/>
      <c r="E27" s="11"/>
      <c r="F27" s="243" t="s">
        <v>48</v>
      </c>
      <c r="G27" s="244"/>
      <c r="H27" s="255">
        <f>'PLUIE DE RETOUR 10 ANS '!H27:I27</f>
        <v>0</v>
      </c>
      <c r="I27" s="256"/>
      <c r="J27" s="4"/>
      <c r="K27" s="4"/>
      <c r="L27" s="94"/>
      <c r="M27" s="94"/>
      <c r="N27" s="94"/>
      <c r="O27" s="94"/>
      <c r="P27" s="12"/>
      <c r="Q27" s="2"/>
      <c r="R27" s="2"/>
      <c r="S27" s="1"/>
    </row>
    <row r="28" spans="3:19" ht="47.25" customHeight="1" thickBot="1" x14ac:dyDescent="0.3">
      <c r="C28" s="5"/>
      <c r="D28" s="4"/>
      <c r="E28" s="11"/>
      <c r="F28" s="169" t="s">
        <v>34</v>
      </c>
      <c r="G28" s="170"/>
      <c r="H28" s="49" t="s">
        <v>36</v>
      </c>
      <c r="I28" s="50" t="s">
        <v>37</v>
      </c>
      <c r="J28" s="4"/>
      <c r="K28" s="4"/>
      <c r="L28" s="171" t="s">
        <v>35</v>
      </c>
      <c r="M28" s="172"/>
      <c r="N28" s="173"/>
      <c r="O28" s="39">
        <f>H30*I30+H31*I31+H32*I32+H33*I33+H34*I34+H29*I29</f>
        <v>0</v>
      </c>
      <c r="P28" s="12"/>
      <c r="Q28" s="2"/>
      <c r="R28" s="2"/>
      <c r="S28" s="1"/>
    </row>
    <row r="29" spans="3:19" ht="18.75" customHeight="1" thickBot="1" x14ac:dyDescent="0.3">
      <c r="C29" s="5"/>
      <c r="D29" s="4"/>
      <c r="E29" s="11"/>
      <c r="F29" s="85">
        <f>SUM(I29:I34)</f>
        <v>0</v>
      </c>
      <c r="G29" s="117">
        <f>'PLUIE DE RETOUR 10 ANS '!G29</f>
        <v>0</v>
      </c>
      <c r="H29" s="120">
        <f>'PLUIE DE RETOUR 10 ANS '!H29</f>
        <v>0</v>
      </c>
      <c r="I29" s="114">
        <f>'PLUIE DE RETOUR 10 ANS '!I29</f>
        <v>0</v>
      </c>
      <c r="J29" s="4"/>
      <c r="K29" s="4"/>
      <c r="L29" s="4"/>
      <c r="M29" s="4"/>
      <c r="N29" s="4"/>
      <c r="O29" s="4"/>
      <c r="P29" s="12"/>
      <c r="Q29" s="2"/>
      <c r="R29" s="2"/>
      <c r="S29" s="1"/>
    </row>
    <row r="30" spans="3:19" ht="15.75" x14ac:dyDescent="0.25">
      <c r="C30" s="5"/>
      <c r="D30" s="4"/>
      <c r="E30" s="11"/>
      <c r="F30" s="88"/>
      <c r="G30" s="118" t="str">
        <f>'PLUIE DE RETOUR 10 ANS '!G30</f>
        <v xml:space="preserve">Toiture </v>
      </c>
      <c r="H30" s="121">
        <f>'PLUIE DE RETOUR 10 ANS '!H30</f>
        <v>0.9</v>
      </c>
      <c r="I30" s="115">
        <f>'PLUIE DE RETOUR 10 ANS '!I30</f>
        <v>0</v>
      </c>
      <c r="J30" s="4"/>
      <c r="K30" s="4"/>
      <c r="L30" s="174" t="s">
        <v>38</v>
      </c>
      <c r="M30" s="175"/>
      <c r="N30" s="176"/>
      <c r="O30" s="226">
        <f>IF(SUM(I29:I34)&gt;0, ((H29*I29)+(H30*I30)+(H32*I32)+(H31*I31)+(H33*I33)+(H34*I34))/SUM(I29:I34), 0)</f>
        <v>0</v>
      </c>
      <c r="P30" s="12"/>
      <c r="Q30" s="2"/>
      <c r="R30" s="2"/>
      <c r="S30" s="1"/>
    </row>
    <row r="31" spans="3:19" ht="16.5" customHeight="1" thickBot="1" x14ac:dyDescent="0.3">
      <c r="C31" s="5"/>
      <c r="D31" s="4"/>
      <c r="E31" s="11"/>
      <c r="F31" s="89"/>
      <c r="G31" s="118" t="str">
        <f>'PLUIE DE RETOUR 10 ANS '!G31</f>
        <v>Voirie et terrasse</v>
      </c>
      <c r="H31" s="121">
        <f>'PLUIE DE RETOUR 10 ANS '!H31</f>
        <v>0.9</v>
      </c>
      <c r="I31" s="115">
        <f>'PLUIE DE RETOUR 10 ANS '!I31</f>
        <v>0</v>
      </c>
      <c r="J31" s="4"/>
      <c r="K31" s="4"/>
      <c r="L31" s="177"/>
      <c r="M31" s="178"/>
      <c r="N31" s="179"/>
      <c r="O31" s="227"/>
      <c r="P31" s="12"/>
      <c r="Q31" s="2"/>
      <c r="R31" s="2"/>
      <c r="S31" s="1"/>
    </row>
    <row r="32" spans="3:19" ht="16.5" customHeight="1" x14ac:dyDescent="0.25">
      <c r="C32" s="5"/>
      <c r="D32" s="4"/>
      <c r="E32" s="11"/>
      <c r="F32" s="89"/>
      <c r="G32" s="118" t="str">
        <f>'PLUIE DE RETOUR 10 ANS '!G32</f>
        <v>Tout venant compacté</v>
      </c>
      <c r="H32" s="121">
        <f>'PLUIE DE RETOUR 10 ANS '!H32</f>
        <v>0.55000000000000004</v>
      </c>
      <c r="I32" s="115">
        <f>'PLUIE DE RETOUR 10 ANS '!I32</f>
        <v>0</v>
      </c>
      <c r="J32" s="4"/>
      <c r="K32" s="4"/>
      <c r="L32" s="56"/>
      <c r="M32" s="56"/>
      <c r="N32" s="56"/>
      <c r="O32" s="59"/>
      <c r="P32" s="12"/>
      <c r="Q32" s="2"/>
      <c r="R32" s="2"/>
      <c r="S32" s="1"/>
    </row>
    <row r="33" spans="3:19" ht="15.75" x14ac:dyDescent="0.25">
      <c r="C33" s="5"/>
      <c r="D33" s="4"/>
      <c r="E33" s="11"/>
      <c r="F33" s="89"/>
      <c r="G33" s="118" t="str">
        <f>'PLUIE DE RETOUR 10 ANS '!G33</f>
        <v>toit plat végétalisé</v>
      </c>
      <c r="H33" s="121">
        <f>'PLUIE DE RETOUR 10 ANS '!H33</f>
        <v>0.65</v>
      </c>
      <c r="I33" s="115">
        <f>'PLUIE DE RETOUR 10 ANS '!I33</f>
        <v>0</v>
      </c>
      <c r="J33" s="4"/>
      <c r="K33" s="4"/>
      <c r="L33" s="4"/>
      <c r="M33" s="4"/>
      <c r="N33" s="4"/>
      <c r="O33" s="11"/>
      <c r="P33" s="12"/>
      <c r="Q33" s="2"/>
      <c r="R33" s="2"/>
      <c r="S33" s="1"/>
    </row>
    <row r="34" spans="3:19" ht="32.25" thickBot="1" x14ac:dyDescent="0.3">
      <c r="C34" s="5"/>
      <c r="D34" s="4"/>
      <c r="E34" s="11"/>
      <c r="F34" s="89"/>
      <c r="G34" s="119" t="str">
        <f>'PLUIE DE RETOUR 10 ANS '!G34</f>
        <v>Espaces verts et assimilés</v>
      </c>
      <c r="H34" s="138">
        <f>'PLUIE DE RETOUR 10 ANS '!H34</f>
        <v>0.2</v>
      </c>
      <c r="I34" s="116">
        <f>'PLUIE DE RETOUR 10 ANS '!I34</f>
        <v>0</v>
      </c>
      <c r="J34" s="4"/>
      <c r="K34" s="4"/>
      <c r="L34" s="4"/>
      <c r="M34" s="4"/>
      <c r="N34" s="4"/>
      <c r="O34" s="11"/>
      <c r="P34" s="12"/>
      <c r="Q34" s="2"/>
      <c r="R34" s="2"/>
      <c r="S34" s="1"/>
    </row>
    <row r="35" spans="3:19" ht="15.75" customHeight="1" x14ac:dyDescent="0.25">
      <c r="C35" s="5"/>
      <c r="D35" s="4"/>
      <c r="E35" s="11"/>
      <c r="F35" s="89"/>
      <c r="G35" s="91"/>
      <c r="H35" s="141" t="s">
        <v>60</v>
      </c>
      <c r="I35" s="86" t="e">
        <f>I36/H27</f>
        <v>#DIV/0!</v>
      </c>
      <c r="K35" s="4"/>
      <c r="L35" s="4"/>
      <c r="M35" s="4"/>
      <c r="N35" s="4"/>
      <c r="O35" s="11"/>
      <c r="P35" s="12"/>
      <c r="Q35" s="2"/>
      <c r="R35" s="2"/>
      <c r="S35" s="1"/>
    </row>
    <row r="36" spans="3:19" ht="16.5" customHeight="1" x14ac:dyDescent="0.25">
      <c r="C36" s="5"/>
      <c r="D36" s="28"/>
      <c r="E36" s="31"/>
      <c r="F36" s="90"/>
      <c r="G36" s="92"/>
      <c r="H36" s="142"/>
      <c r="I36" s="87">
        <f>H27-F29</f>
        <v>0</v>
      </c>
      <c r="J36" s="38"/>
      <c r="K36" s="31"/>
      <c r="L36" s="31"/>
      <c r="M36" s="31"/>
      <c r="N36" s="31"/>
      <c r="O36" s="31"/>
      <c r="P36" s="12"/>
      <c r="Q36" s="2"/>
      <c r="R36" s="2"/>
      <c r="S36" s="1"/>
    </row>
    <row r="37" spans="3:19" ht="15.75" x14ac:dyDescent="0.25">
      <c r="C37" s="5"/>
      <c r="D37" s="4"/>
      <c r="E37" s="11"/>
      <c r="F37" s="9"/>
      <c r="G37" s="36"/>
      <c r="H37" s="9"/>
      <c r="I37" s="11"/>
      <c r="J37" s="9"/>
      <c r="K37" s="11"/>
      <c r="L37" s="37"/>
      <c r="M37" s="11"/>
      <c r="N37" s="9"/>
      <c r="O37" s="11"/>
      <c r="P37" s="12"/>
      <c r="Q37" s="2"/>
      <c r="R37" s="2"/>
      <c r="S37" s="1"/>
    </row>
    <row r="38" spans="3:19" ht="20.25" x14ac:dyDescent="0.3">
      <c r="C38" s="162" t="s">
        <v>13</v>
      </c>
      <c r="D38" s="163"/>
      <c r="E38" s="163"/>
      <c r="F38" s="163"/>
      <c r="G38" s="163"/>
      <c r="H38" s="163"/>
      <c r="I38" s="163"/>
      <c r="J38" s="163"/>
      <c r="K38" s="163"/>
      <c r="L38" s="163"/>
      <c r="M38" s="163"/>
      <c r="N38" s="163"/>
      <c r="O38" s="163"/>
      <c r="P38" s="164"/>
      <c r="Q38" s="2"/>
      <c r="R38" s="2"/>
      <c r="S38" s="1"/>
    </row>
    <row r="39" spans="3:19" ht="16.5" thickBot="1" x14ac:dyDescent="0.3">
      <c r="C39" s="5"/>
      <c r="D39" s="4"/>
      <c r="E39" s="11"/>
      <c r="F39" s="11"/>
      <c r="G39" s="57"/>
      <c r="H39" s="57"/>
      <c r="I39" s="57"/>
      <c r="J39" s="11" t="s">
        <v>39</v>
      </c>
      <c r="K39" s="11"/>
      <c r="L39" s="11"/>
      <c r="M39" s="11"/>
      <c r="N39" s="11"/>
      <c r="O39" s="11"/>
      <c r="P39" s="12"/>
      <c r="Q39" s="2"/>
      <c r="R39" s="2"/>
      <c r="S39" s="1"/>
    </row>
    <row r="40" spans="3:19" ht="16.5" thickBot="1" x14ac:dyDescent="0.3">
      <c r="C40" s="5"/>
      <c r="D40" s="4"/>
      <c r="E40" s="11"/>
      <c r="F40" s="11"/>
      <c r="G40" s="149" t="s">
        <v>62</v>
      </c>
      <c r="H40" s="150"/>
      <c r="I40" s="151"/>
      <c r="J40" s="11"/>
      <c r="K40" s="11"/>
      <c r="L40" s="11"/>
      <c r="M40" s="11"/>
      <c r="N40" s="11"/>
      <c r="O40" s="11"/>
      <c r="P40" s="12"/>
      <c r="Q40" s="2"/>
      <c r="R40" s="2"/>
      <c r="S40" s="1"/>
    </row>
    <row r="41" spans="3:19" ht="16.5" thickBot="1" x14ac:dyDescent="0.3">
      <c r="C41" s="5"/>
      <c r="D41" s="4"/>
      <c r="E41" s="11"/>
      <c r="F41" s="6" t="s">
        <v>15</v>
      </c>
      <c r="G41" s="62" t="s">
        <v>7</v>
      </c>
      <c r="H41" s="62" t="s">
        <v>8</v>
      </c>
      <c r="I41" s="63" t="s">
        <v>31</v>
      </c>
      <c r="J41" s="11"/>
      <c r="K41" s="11"/>
      <c r="L41" s="9"/>
      <c r="M41" s="11"/>
      <c r="N41" s="11"/>
      <c r="O41" s="11"/>
      <c r="P41" s="12"/>
      <c r="Q41" s="2"/>
      <c r="R41" s="2"/>
      <c r="S41" s="1"/>
    </row>
    <row r="42" spans="3:19" ht="15.75" x14ac:dyDescent="0.25">
      <c r="C42" s="5"/>
      <c r="D42" s="4"/>
      <c r="E42" s="143" t="s">
        <v>22</v>
      </c>
      <c r="F42" s="20">
        <v>6</v>
      </c>
      <c r="G42" s="64">
        <f>$I$15*(F42^-$I$16)</f>
        <v>152.8230457398019</v>
      </c>
      <c r="H42" s="64">
        <f>$O$28*(G42/3600)</f>
        <v>0</v>
      </c>
      <c r="I42" s="65" t="e">
        <f>IF(H42-$N$17&lt;0,0,(H42-$N$17)*F42*60/1000)</f>
        <v>#N/A</v>
      </c>
      <c r="J42" s="11"/>
      <c r="K42" s="11"/>
      <c r="L42" s="11"/>
      <c r="M42" s="11"/>
      <c r="N42" s="11"/>
      <c r="O42" s="11"/>
      <c r="P42" s="12"/>
      <c r="Q42" s="2"/>
      <c r="R42" s="2"/>
      <c r="S42" s="1"/>
    </row>
    <row r="43" spans="3:19" ht="31.5" customHeight="1" x14ac:dyDescent="0.25">
      <c r="C43" s="5"/>
      <c r="D43" s="4"/>
      <c r="E43" s="144"/>
      <c r="F43" s="21">
        <v>12</v>
      </c>
      <c r="G43" s="66">
        <f>$I$15*(F43^-$I$16)</f>
        <v>117.27228641406295</v>
      </c>
      <c r="H43" s="66">
        <f>$O$28*(G43/3600)</f>
        <v>0</v>
      </c>
      <c r="I43" s="65" t="e">
        <f>IF(H43-$N$17&lt;0,0,(H43-$N$17)*F43*60/1000)</f>
        <v>#N/A</v>
      </c>
      <c r="J43" s="11"/>
      <c r="K43" s="9"/>
      <c r="L43" s="9"/>
      <c r="M43" s="9"/>
      <c r="N43" s="11"/>
      <c r="O43" s="11"/>
      <c r="P43" s="12"/>
      <c r="Q43" s="2"/>
      <c r="R43" s="2"/>
      <c r="S43" s="1"/>
    </row>
    <row r="44" spans="3:19" ht="15.75" x14ac:dyDescent="0.25">
      <c r="C44" s="5"/>
      <c r="D44" s="4"/>
      <c r="E44" s="144"/>
      <c r="F44" s="21">
        <v>18</v>
      </c>
      <c r="G44" s="66">
        <f>$I$15*(F44^-$I$16)</f>
        <v>100.44504821149435</v>
      </c>
      <c r="H44" s="66">
        <f>$O$28*(G44/3600)</f>
        <v>0</v>
      </c>
      <c r="I44" s="65" t="e">
        <f>IF(H44-$N$17&lt;0,0,(H44-$N$17)*F44*60/1000)</f>
        <v>#N/A</v>
      </c>
      <c r="J44" s="11"/>
      <c r="K44" s="35"/>
      <c r="L44" s="35"/>
      <c r="M44" s="22"/>
      <c r="N44" s="11"/>
      <c r="O44" s="11"/>
      <c r="P44" s="12"/>
      <c r="Q44" s="2"/>
      <c r="R44" s="2"/>
      <c r="S44" s="1"/>
    </row>
    <row r="45" spans="3:19" ht="15.75" x14ac:dyDescent="0.25">
      <c r="C45" s="5"/>
      <c r="D45" s="4"/>
      <c r="E45" s="144"/>
      <c r="F45" s="21">
        <v>24</v>
      </c>
      <c r="G45" s="66">
        <f>$I$15*(F45^-$I$16)</f>
        <v>89.991591871540479</v>
      </c>
      <c r="H45" s="66">
        <f>$O$28*(G45/3600)</f>
        <v>0</v>
      </c>
      <c r="I45" s="65" t="e">
        <f>IF(H45-$N$17&lt;0,0,(H45-$N$17)*F45*60/1000)</f>
        <v>#N/A</v>
      </c>
      <c r="J45" s="11"/>
      <c r="K45" s="35"/>
      <c r="L45" s="35"/>
      <c r="M45" s="22"/>
      <c r="N45" s="11"/>
      <c r="O45" s="11"/>
      <c r="P45" s="12"/>
      <c r="Q45" s="2"/>
      <c r="R45" s="2"/>
      <c r="S45" s="1"/>
    </row>
    <row r="46" spans="3:19" ht="16.5" thickBot="1" x14ac:dyDescent="0.3">
      <c r="C46" s="5"/>
      <c r="D46" s="4"/>
      <c r="E46" s="145"/>
      <c r="F46" s="23">
        <v>30</v>
      </c>
      <c r="G46" s="67">
        <f>$I$15*(F46^-$I$16)</f>
        <v>82.638477859845707</v>
      </c>
      <c r="H46" s="67">
        <f>$O$28*(G46/3600)</f>
        <v>0</v>
      </c>
      <c r="I46" s="65" t="e">
        <f>IF(H46-$N$17&lt;0,0,(H46-$N$17)*F46*60/1000)</f>
        <v>#N/A</v>
      </c>
      <c r="J46" s="11"/>
      <c r="K46" s="35"/>
      <c r="L46" s="35"/>
      <c r="M46" s="22"/>
      <c r="N46" s="11"/>
      <c r="O46" s="11"/>
      <c r="P46" s="12"/>
      <c r="Q46" s="2"/>
      <c r="R46" s="2"/>
      <c r="S46" s="1"/>
    </row>
    <row r="47" spans="3:19" ht="16.5" thickBot="1" x14ac:dyDescent="0.3">
      <c r="C47" s="5"/>
      <c r="D47" s="4"/>
      <c r="E47" s="11"/>
      <c r="F47" s="35"/>
      <c r="G47" s="147" t="s">
        <v>30</v>
      </c>
      <c r="H47" s="152"/>
      <c r="I47" s="68" t="e">
        <f>MAX(I42:I46)</f>
        <v>#N/A</v>
      </c>
      <c r="J47" s="26"/>
      <c r="K47" s="35"/>
      <c r="L47" s="35"/>
      <c r="M47" s="9"/>
      <c r="N47" s="9"/>
      <c r="O47" s="9"/>
      <c r="P47" s="10"/>
      <c r="Q47" s="4"/>
      <c r="R47" s="2"/>
      <c r="S47" s="1"/>
    </row>
    <row r="48" spans="3:19" ht="15.75" x14ac:dyDescent="0.25">
      <c r="C48" s="5"/>
      <c r="D48" s="4"/>
      <c r="E48" s="11"/>
      <c r="F48" s="35"/>
      <c r="G48" s="22"/>
      <c r="H48" s="22"/>
      <c r="I48" s="24"/>
      <c r="J48" s="11"/>
      <c r="K48" s="153" t="s">
        <v>32</v>
      </c>
      <c r="L48" s="154"/>
      <c r="M48" s="154"/>
      <c r="N48" s="154"/>
      <c r="O48" s="157" t="e">
        <f>MAX(I47,I62)</f>
        <v>#N/A</v>
      </c>
      <c r="P48" s="10"/>
      <c r="Q48" s="4"/>
      <c r="R48" s="2"/>
      <c r="S48" s="1"/>
    </row>
    <row r="49" spans="3:19" ht="27.75" customHeight="1" thickBot="1" x14ac:dyDescent="0.3">
      <c r="C49" s="5"/>
      <c r="D49" s="4"/>
      <c r="E49" s="11"/>
      <c r="F49" s="11"/>
      <c r="G49" s="11"/>
      <c r="H49" s="11"/>
      <c r="I49" s="11"/>
      <c r="J49" s="11"/>
      <c r="K49" s="155"/>
      <c r="L49" s="156"/>
      <c r="M49" s="156"/>
      <c r="N49" s="156"/>
      <c r="O49" s="158"/>
      <c r="P49" s="10"/>
      <c r="Q49" s="4"/>
      <c r="R49" s="2"/>
      <c r="S49" s="1"/>
    </row>
    <row r="50" spans="3:19" ht="15" customHeight="1" thickBot="1" x14ac:dyDescent="0.3">
      <c r="C50" s="5"/>
      <c r="D50" s="4"/>
      <c r="E50" s="11"/>
      <c r="F50" s="35"/>
      <c r="G50" s="159" t="s">
        <v>62</v>
      </c>
      <c r="H50" s="160"/>
      <c r="I50" s="161"/>
      <c r="J50" s="11"/>
      <c r="K50" s="35"/>
      <c r="L50" s="35"/>
      <c r="M50" s="22"/>
      <c r="N50" s="11"/>
      <c r="O50" s="11"/>
      <c r="P50" s="12"/>
      <c r="Q50" s="2"/>
      <c r="R50" s="2"/>
      <c r="S50" s="1"/>
    </row>
    <row r="51" spans="3:19" ht="15.75" customHeight="1" thickBot="1" x14ac:dyDescent="0.3">
      <c r="C51" s="5"/>
      <c r="D51" s="4"/>
      <c r="E51" s="11"/>
      <c r="F51" s="6" t="s">
        <v>15</v>
      </c>
      <c r="G51" s="62" t="s">
        <v>7</v>
      </c>
      <c r="H51" s="62" t="s">
        <v>8</v>
      </c>
      <c r="I51" s="63" t="s">
        <v>31</v>
      </c>
      <c r="J51" s="11"/>
      <c r="K51" s="35"/>
      <c r="L51" s="35"/>
      <c r="M51" s="22"/>
      <c r="N51" s="9"/>
      <c r="O51" s="9"/>
      <c r="P51" s="10"/>
      <c r="Q51" s="4"/>
      <c r="R51" s="2"/>
      <c r="S51" s="1"/>
    </row>
    <row r="52" spans="3:19" ht="15.75" x14ac:dyDescent="0.25">
      <c r="C52" s="5"/>
      <c r="D52" s="4"/>
      <c r="E52" s="143" t="s">
        <v>23</v>
      </c>
      <c r="F52" s="20">
        <v>30</v>
      </c>
      <c r="G52" s="64">
        <f>$I$18*(F52^-$I$19)</f>
        <v>82.988910322578519</v>
      </c>
      <c r="H52" s="69">
        <f t="shared" ref="H52:H60" si="0">$O$28*G52/3600</f>
        <v>0</v>
      </c>
      <c r="I52" s="70" t="e">
        <f t="shared" ref="I52:I60" si="1">IF(H52-$N$17&lt;0,0,(H52-$N$17)*F52*60/1000)</f>
        <v>#N/A</v>
      </c>
      <c r="J52" s="11"/>
      <c r="K52" s="35"/>
      <c r="L52" s="35"/>
      <c r="M52" s="22"/>
      <c r="N52" s="11"/>
      <c r="O52" s="11"/>
      <c r="P52" s="12"/>
      <c r="Q52" s="2"/>
      <c r="R52" s="2"/>
      <c r="S52" s="1"/>
    </row>
    <row r="53" spans="3:19" ht="31.5" customHeight="1" x14ac:dyDescent="0.25">
      <c r="C53" s="5"/>
      <c r="D53" s="4"/>
      <c r="E53" s="144"/>
      <c r="F53" s="21">
        <v>60</v>
      </c>
      <c r="G53" s="64">
        <f t="shared" ref="G53:G61" si="2">$I$18*(F53^-$I$19)</f>
        <v>46.748451060726651</v>
      </c>
      <c r="H53" s="71">
        <f t="shared" si="0"/>
        <v>0</v>
      </c>
      <c r="I53" s="70" t="e">
        <f>IF(H53-$N$17&lt;0,0,(H53-$N$17)*F53*60/1000)</f>
        <v>#N/A</v>
      </c>
      <c r="J53" s="11"/>
      <c r="K53" s="146" t="s">
        <v>33</v>
      </c>
      <c r="L53" s="146"/>
      <c r="M53" s="146"/>
      <c r="N53" s="146"/>
      <c r="O53" s="146"/>
      <c r="P53" s="12"/>
      <c r="Q53" s="2"/>
      <c r="R53" s="2"/>
      <c r="S53" s="1"/>
    </row>
    <row r="54" spans="3:19" ht="15.75" x14ac:dyDescent="0.25">
      <c r="C54" s="5"/>
      <c r="D54" s="4"/>
      <c r="E54" s="144"/>
      <c r="F54" s="21">
        <v>120</v>
      </c>
      <c r="G54" s="64">
        <f t="shared" si="2"/>
        <v>26.33385193373935</v>
      </c>
      <c r="H54" s="71">
        <f t="shared" si="0"/>
        <v>0</v>
      </c>
      <c r="I54" s="70" t="e">
        <f t="shared" si="1"/>
        <v>#N/A</v>
      </c>
      <c r="J54" s="11"/>
      <c r="K54" s="146"/>
      <c r="L54" s="146"/>
      <c r="M54" s="146"/>
      <c r="N54" s="146"/>
      <c r="O54" s="146"/>
      <c r="P54" s="12"/>
      <c r="Q54" s="2"/>
      <c r="R54" s="2"/>
      <c r="S54" s="1"/>
    </row>
    <row r="55" spans="3:19" ht="15.75" x14ac:dyDescent="0.25">
      <c r="C55" s="5"/>
      <c r="D55" s="4"/>
      <c r="E55" s="144"/>
      <c r="F55" s="21">
        <v>150</v>
      </c>
      <c r="G55" s="64">
        <f t="shared" si="2"/>
        <v>21.891367845259051</v>
      </c>
      <c r="H55" s="71">
        <f t="shared" si="0"/>
        <v>0</v>
      </c>
      <c r="I55" s="70" t="e">
        <f t="shared" si="1"/>
        <v>#N/A</v>
      </c>
      <c r="J55" s="11"/>
      <c r="K55" s="146"/>
      <c r="L55" s="146"/>
      <c r="M55" s="146"/>
      <c r="N55" s="146"/>
      <c r="O55" s="146"/>
      <c r="P55" s="12"/>
      <c r="Q55" s="2"/>
      <c r="R55" s="2"/>
      <c r="S55" s="1"/>
    </row>
    <row r="56" spans="3:19" ht="15.75" x14ac:dyDescent="0.25">
      <c r="C56" s="5"/>
      <c r="D56" s="4"/>
      <c r="E56" s="144"/>
      <c r="F56" s="21">
        <v>180</v>
      </c>
      <c r="G56" s="64">
        <f t="shared" si="2"/>
        <v>18.823952871401783</v>
      </c>
      <c r="H56" s="71">
        <f t="shared" si="0"/>
        <v>0</v>
      </c>
      <c r="I56" s="70" t="e">
        <f t="shared" si="1"/>
        <v>#N/A</v>
      </c>
      <c r="J56" s="11"/>
      <c r="K56" s="11"/>
      <c r="L56" s="11"/>
      <c r="M56" s="11"/>
      <c r="N56" s="11"/>
      <c r="O56" s="11"/>
      <c r="P56" s="12"/>
      <c r="Q56" s="2"/>
      <c r="R56" s="2"/>
      <c r="S56" s="1"/>
    </row>
    <row r="57" spans="3:19" ht="15.75" x14ac:dyDescent="0.25">
      <c r="C57" s="5"/>
      <c r="D57" s="4"/>
      <c r="E57" s="144"/>
      <c r="F57" s="21">
        <v>210</v>
      </c>
      <c r="G57" s="64">
        <f t="shared" si="2"/>
        <v>16.568335684127646</v>
      </c>
      <c r="H57" s="71">
        <f t="shared" si="0"/>
        <v>0</v>
      </c>
      <c r="I57" s="70" t="e">
        <f>IF(H57-$N$17&lt;0,0,(H57-$N$17)*F57*60/1000)</f>
        <v>#N/A</v>
      </c>
      <c r="J57" s="11"/>
      <c r="K57" s="4"/>
      <c r="L57" s="4"/>
      <c r="M57" s="4"/>
      <c r="N57" s="4"/>
      <c r="O57" s="4"/>
      <c r="P57" s="12"/>
      <c r="Q57" s="2"/>
      <c r="R57" s="2"/>
      <c r="S57" s="1"/>
    </row>
    <row r="58" spans="3:19" ht="15.75" x14ac:dyDescent="0.25">
      <c r="C58" s="5"/>
      <c r="D58" s="4"/>
      <c r="E58" s="144"/>
      <c r="F58" s="21">
        <v>240</v>
      </c>
      <c r="G58" s="64">
        <f t="shared" si="2"/>
        <v>14.834111974475501</v>
      </c>
      <c r="H58" s="71">
        <f t="shared" si="0"/>
        <v>0</v>
      </c>
      <c r="I58" s="65" t="e">
        <f>IF(H58-$N$17&lt;0,0,(H58-$N$17)*F58*60/1000)</f>
        <v>#N/A</v>
      </c>
      <c r="J58" s="11"/>
      <c r="K58" s="4"/>
      <c r="L58" s="4"/>
      <c r="M58" s="4"/>
      <c r="N58" s="4"/>
      <c r="O58" s="4"/>
      <c r="P58" s="12"/>
      <c r="Q58" s="2"/>
      <c r="R58" s="2"/>
      <c r="S58" s="1"/>
    </row>
    <row r="59" spans="3:19" ht="15.75" x14ac:dyDescent="0.25">
      <c r="C59" s="5"/>
      <c r="D59" s="4"/>
      <c r="E59" s="144"/>
      <c r="F59" s="21">
        <v>300</v>
      </c>
      <c r="G59" s="64">
        <f t="shared" si="2"/>
        <v>12.331617976287957</v>
      </c>
      <c r="H59" s="71">
        <f t="shared" si="0"/>
        <v>0</v>
      </c>
      <c r="I59" s="65" t="e">
        <f t="shared" si="1"/>
        <v>#N/A</v>
      </c>
      <c r="J59" s="11"/>
      <c r="K59" s="4"/>
      <c r="L59" s="4"/>
      <c r="M59" s="4"/>
      <c r="N59" s="4"/>
      <c r="O59" s="4"/>
      <c r="P59" s="12"/>
      <c r="Q59" s="2"/>
      <c r="R59" s="2"/>
      <c r="S59" s="1"/>
    </row>
    <row r="60" spans="3:19" ht="15.75" customHeight="1" x14ac:dyDescent="0.25">
      <c r="C60" s="5"/>
      <c r="D60" s="4"/>
      <c r="E60" s="144"/>
      <c r="F60" s="21">
        <v>330</v>
      </c>
      <c r="G60" s="64">
        <f t="shared" si="2"/>
        <v>11.395855109736688</v>
      </c>
      <c r="H60" s="71">
        <f t="shared" si="0"/>
        <v>0</v>
      </c>
      <c r="I60" s="65" t="e">
        <f t="shared" si="1"/>
        <v>#N/A</v>
      </c>
      <c r="J60" s="11"/>
      <c r="K60" s="43" t="s">
        <v>40</v>
      </c>
      <c r="L60" s="44">
        <f ca="1">TODAY()</f>
        <v>45688</v>
      </c>
      <c r="M60" s="11"/>
      <c r="N60" s="11"/>
      <c r="O60" s="11"/>
      <c r="P60" s="12"/>
      <c r="Q60" s="2"/>
      <c r="R60" s="2"/>
      <c r="S60" s="1"/>
    </row>
    <row r="61" spans="3:19" ht="16.5" thickBot="1" x14ac:dyDescent="0.3">
      <c r="C61" s="5"/>
      <c r="D61" s="4"/>
      <c r="E61" s="145"/>
      <c r="F61" s="23">
        <v>360</v>
      </c>
      <c r="G61" s="64">
        <f t="shared" si="2"/>
        <v>10.603713630623908</v>
      </c>
      <c r="H61" s="72">
        <f>$O$28*G61/3600</f>
        <v>0</v>
      </c>
      <c r="I61" s="65" t="e">
        <f>IF(H61-$N$17&lt;0,0,(H61-$N$17)*F61*60/1000)</f>
        <v>#N/A</v>
      </c>
      <c r="J61" s="11"/>
      <c r="K61" s="43" t="s">
        <v>41</v>
      </c>
      <c r="L61" s="45"/>
      <c r="M61" s="11"/>
      <c r="N61" s="11"/>
      <c r="O61" s="11"/>
      <c r="P61" s="12"/>
      <c r="Q61" s="2"/>
      <c r="R61" s="2"/>
      <c r="S61" s="1"/>
    </row>
    <row r="62" spans="3:19" ht="16.5" thickBot="1" x14ac:dyDescent="0.3">
      <c r="C62" s="5"/>
      <c r="D62" s="4"/>
      <c r="E62" s="11"/>
      <c r="F62" s="11"/>
      <c r="G62" s="147" t="s">
        <v>30</v>
      </c>
      <c r="H62" s="148"/>
      <c r="I62" s="73" t="e">
        <f>MAX(I52:I61)</f>
        <v>#N/A</v>
      </c>
      <c r="J62" s="11"/>
      <c r="K62" s="11"/>
      <c r="L62" s="11"/>
      <c r="M62" s="11"/>
      <c r="N62" s="11"/>
      <c r="O62" s="11"/>
      <c r="P62" s="12"/>
      <c r="Q62" s="2"/>
      <c r="R62" s="2"/>
      <c r="S62" s="1"/>
    </row>
    <row r="63" spans="3:19" ht="15.75" x14ac:dyDescent="0.25">
      <c r="C63" s="5"/>
      <c r="D63" s="4"/>
      <c r="E63" s="9"/>
      <c r="F63" s="9"/>
      <c r="G63" s="9"/>
      <c r="H63" s="9"/>
      <c r="I63" s="9"/>
      <c r="J63" s="9"/>
      <c r="K63" s="9"/>
      <c r="L63" s="9"/>
      <c r="M63" s="9"/>
      <c r="N63" s="9"/>
      <c r="O63" s="9"/>
      <c r="P63" s="10"/>
      <c r="Q63" s="3"/>
      <c r="R63" s="2"/>
      <c r="S63" s="1"/>
    </row>
    <row r="64" spans="3:19" ht="30" customHeight="1" x14ac:dyDescent="0.25">
      <c r="C64" s="96"/>
      <c r="D64" s="104"/>
      <c r="E64" s="104"/>
      <c r="F64" s="104"/>
      <c r="G64" s="104"/>
      <c r="H64" s="104"/>
      <c r="I64" s="104"/>
      <c r="J64" s="104"/>
      <c r="K64" s="104"/>
      <c r="L64" s="104"/>
      <c r="M64" s="104"/>
      <c r="N64" s="104"/>
      <c r="O64" s="104"/>
      <c r="P64" s="100"/>
      <c r="Q64" s="4"/>
      <c r="R64" s="2"/>
      <c r="S64" s="1"/>
    </row>
    <row r="65" spans="3:18" ht="20.25" x14ac:dyDescent="0.3">
      <c r="C65" s="96"/>
      <c r="D65" s="101"/>
      <c r="E65" s="105"/>
      <c r="F65" s="105"/>
      <c r="G65" s="105" t="s">
        <v>54</v>
      </c>
      <c r="H65" s="101"/>
      <c r="I65" s="101"/>
      <c r="J65" s="101"/>
      <c r="K65" s="105"/>
      <c r="L65" s="105"/>
      <c r="M65" s="105"/>
      <c r="N65" s="105"/>
      <c r="O65" s="105"/>
      <c r="P65" s="106"/>
      <c r="Q65" s="52"/>
      <c r="R65" s="3"/>
    </row>
    <row r="66" spans="3:18" ht="15.75" thickBot="1" x14ac:dyDescent="0.3">
      <c r="C66" s="96"/>
      <c r="D66" s="97"/>
      <c r="E66" s="97"/>
      <c r="F66" s="97"/>
      <c r="G66" s="97"/>
      <c r="H66" s="101"/>
      <c r="I66" s="101"/>
      <c r="J66" s="97"/>
      <c r="K66" s="97"/>
      <c r="L66" s="97"/>
      <c r="M66" s="97"/>
      <c r="N66" s="97"/>
      <c r="O66" s="97"/>
      <c r="P66" s="100"/>
      <c r="Q66" s="4"/>
      <c r="R66" s="4"/>
    </row>
    <row r="67" spans="3:18" ht="19.5" thickBot="1" x14ac:dyDescent="0.35">
      <c r="C67" s="96"/>
      <c r="D67" s="97"/>
      <c r="E67" s="97"/>
      <c r="F67" s="97"/>
      <c r="G67" s="79" t="s">
        <v>20</v>
      </c>
      <c r="H67" s="84" t="s">
        <v>58</v>
      </c>
      <c r="I67" s="75" t="e">
        <f>N17*0.001</f>
        <v>#N/A</v>
      </c>
      <c r="J67" s="97"/>
      <c r="K67" s="97"/>
      <c r="L67" s="97"/>
      <c r="M67" s="101"/>
      <c r="N67" s="101"/>
      <c r="O67" s="97"/>
      <c r="P67" s="100"/>
      <c r="Q67" s="4"/>
      <c r="R67" s="4"/>
    </row>
    <row r="68" spans="3:18" ht="19.5" thickBot="1" x14ac:dyDescent="0.35">
      <c r="C68" s="96"/>
      <c r="D68" s="97"/>
      <c r="E68" s="97"/>
      <c r="F68" s="101"/>
      <c r="G68" s="80" t="s">
        <v>59</v>
      </c>
      <c r="H68" s="76" t="s">
        <v>42</v>
      </c>
      <c r="I68" s="77">
        <v>0.62</v>
      </c>
      <c r="J68" s="97"/>
      <c r="K68" s="97"/>
      <c r="L68" s="97"/>
      <c r="M68" s="97"/>
      <c r="N68" s="97"/>
      <c r="O68" s="97"/>
      <c r="P68" s="100"/>
      <c r="Q68" s="4"/>
      <c r="R68" s="4"/>
    </row>
    <row r="69" spans="3:18" ht="38.25" thickBot="1" x14ac:dyDescent="0.35">
      <c r="C69" s="101"/>
      <c r="D69" s="101"/>
      <c r="E69" s="102"/>
      <c r="F69" s="101"/>
      <c r="G69" s="83" t="s">
        <v>57</v>
      </c>
      <c r="H69" s="81" t="s">
        <v>43</v>
      </c>
      <c r="I69" s="82">
        <v>1.6</v>
      </c>
      <c r="J69" s="97"/>
      <c r="K69" s="208" t="s">
        <v>45</v>
      </c>
      <c r="L69" s="209"/>
      <c r="M69" s="209"/>
      <c r="N69" s="209"/>
      <c r="O69" s="212" t="e">
        <f>SQRT((4*I70)/ PI())*1000</f>
        <v>#N/A</v>
      </c>
      <c r="P69" s="100"/>
      <c r="Q69" s="4"/>
      <c r="R69" s="4"/>
    </row>
    <row r="70" spans="3:18" ht="19.5" thickBot="1" x14ac:dyDescent="0.35">
      <c r="C70" s="101"/>
      <c r="D70" s="101"/>
      <c r="E70" s="102"/>
      <c r="F70" s="101"/>
      <c r="G70" s="79" t="s">
        <v>56</v>
      </c>
      <c r="H70" s="78" t="s">
        <v>44</v>
      </c>
      <c r="I70" s="75" t="e">
        <f>I67/(I68*SQRT(2*9.81*I69))</f>
        <v>#N/A</v>
      </c>
      <c r="J70" s="97"/>
      <c r="K70" s="210"/>
      <c r="L70" s="211"/>
      <c r="M70" s="211"/>
      <c r="N70" s="211"/>
      <c r="O70" s="213"/>
      <c r="P70" s="100"/>
      <c r="Q70" s="4"/>
      <c r="R70" s="4"/>
    </row>
    <row r="71" spans="3:18" ht="34.5" customHeight="1" thickBot="1" x14ac:dyDescent="0.35">
      <c r="C71" s="101"/>
      <c r="D71" s="101"/>
      <c r="E71" s="103"/>
      <c r="F71" s="101"/>
      <c r="G71" s="101"/>
      <c r="H71" s="101"/>
      <c r="I71" s="97"/>
      <c r="J71" s="97"/>
      <c r="K71" s="97"/>
      <c r="L71" s="97"/>
      <c r="M71" s="97"/>
      <c r="N71" s="97"/>
      <c r="O71" s="97"/>
      <c r="P71" s="100"/>
      <c r="Q71" s="4"/>
      <c r="R71" s="4"/>
    </row>
    <row r="72" spans="3:18" ht="18.75" customHeight="1" x14ac:dyDescent="0.3">
      <c r="C72" s="101"/>
      <c r="D72" s="101"/>
      <c r="E72" s="102"/>
      <c r="F72" s="101"/>
      <c r="G72" s="101"/>
      <c r="H72" s="101"/>
      <c r="I72" s="216" t="s">
        <v>46</v>
      </c>
      <c r="J72" s="217"/>
      <c r="K72" s="217"/>
      <c r="L72" s="217"/>
      <c r="M72" s="217"/>
      <c r="N72" s="218"/>
      <c r="O72" s="214" t="e">
        <f>IF(O69&lt;30,30,O69)</f>
        <v>#N/A</v>
      </c>
      <c r="P72" s="100"/>
      <c r="Q72" s="4"/>
      <c r="R72" s="4"/>
    </row>
    <row r="73" spans="3:18" ht="15.75" customHeight="1" thickBot="1" x14ac:dyDescent="0.3">
      <c r="C73" s="96"/>
      <c r="D73" s="97"/>
      <c r="E73" s="97"/>
      <c r="F73" s="97"/>
      <c r="G73" s="97"/>
      <c r="H73" s="97"/>
      <c r="I73" s="219"/>
      <c r="J73" s="220"/>
      <c r="K73" s="220"/>
      <c r="L73" s="220"/>
      <c r="M73" s="220"/>
      <c r="N73" s="221"/>
      <c r="O73" s="215"/>
      <c r="P73" s="100"/>
      <c r="Q73" s="4"/>
      <c r="R73" s="4"/>
    </row>
    <row r="74" spans="3:18" ht="21" x14ac:dyDescent="0.35">
      <c r="C74" s="96"/>
      <c r="D74" s="97"/>
      <c r="E74" s="97"/>
      <c r="F74" s="97"/>
      <c r="G74" s="97"/>
      <c r="H74" s="97"/>
      <c r="I74" s="98" t="s">
        <v>47</v>
      </c>
      <c r="J74" s="99"/>
      <c r="K74" s="99"/>
      <c r="L74" s="99"/>
      <c r="M74" s="99"/>
      <c r="N74" s="97"/>
      <c r="O74" s="97"/>
      <c r="P74" s="100"/>
      <c r="Q74" s="4"/>
      <c r="R74" s="4"/>
    </row>
    <row r="75" spans="3:18" ht="21" x14ac:dyDescent="0.35">
      <c r="C75" s="96"/>
      <c r="D75" s="97"/>
      <c r="E75" s="97"/>
      <c r="F75" s="97"/>
      <c r="G75" s="97"/>
      <c r="H75" s="97"/>
      <c r="I75" s="101"/>
      <c r="J75" s="99"/>
      <c r="K75" s="99"/>
      <c r="L75" s="99"/>
      <c r="M75" s="99"/>
      <c r="N75" s="97"/>
      <c r="O75" s="97"/>
      <c r="P75" s="100"/>
      <c r="Q75" s="4"/>
      <c r="R75" s="4"/>
    </row>
    <row r="76" spans="3:18" x14ac:dyDescent="0.25">
      <c r="C76" s="101"/>
      <c r="D76" s="101"/>
      <c r="E76" s="101"/>
      <c r="F76" s="101"/>
      <c r="G76" s="101"/>
      <c r="H76" s="101"/>
      <c r="I76" s="101"/>
      <c r="J76" s="101"/>
      <c r="K76" s="101"/>
      <c r="L76" s="101"/>
      <c r="M76" s="101"/>
      <c r="N76" s="101"/>
      <c r="O76" s="101"/>
      <c r="P76" s="101"/>
      <c r="Q76" s="4"/>
      <c r="R76" s="4"/>
    </row>
    <row r="77" spans="3:18" x14ac:dyDescent="0.25">
      <c r="Q77" s="4"/>
      <c r="R77" s="4"/>
    </row>
    <row r="78" spans="3:18" x14ac:dyDescent="0.25">
      <c r="Q78" s="4"/>
      <c r="R78" s="4"/>
    </row>
    <row r="79" spans="3:18" x14ac:dyDescent="0.25">
      <c r="Q79" s="4"/>
      <c r="R79" s="4"/>
    </row>
  </sheetData>
  <sheetProtection algorithmName="SHA-512" hashValue="pmRtSd8ZY+dWuNs6FmqtmlRXzm7kcTBkp3Q2ogi2fyb0Sssg22v9CTeAHmVEQ8CtuEjjcwnklakmWmur1mphYA==" saltValue="yu0JQWhklt6NAFj7pwPGeQ==" spinCount="100000" sheet="1"/>
  <mergeCells count="41">
    <mergeCell ref="C12:J12"/>
    <mergeCell ref="K12:P12"/>
    <mergeCell ref="C3:P4"/>
    <mergeCell ref="G7:H7"/>
    <mergeCell ref="J7:N9"/>
    <mergeCell ref="G8:H8"/>
    <mergeCell ref="G9:H9"/>
    <mergeCell ref="E14:F14"/>
    <mergeCell ref="G14:G16"/>
    <mergeCell ref="E15:F16"/>
    <mergeCell ref="L15:M15"/>
    <mergeCell ref="E17:F17"/>
    <mergeCell ref="G17:G19"/>
    <mergeCell ref="L17:M17"/>
    <mergeCell ref="E18:F19"/>
    <mergeCell ref="C38:P38"/>
    <mergeCell ref="C23:P23"/>
    <mergeCell ref="F25:G25"/>
    <mergeCell ref="H25:I25"/>
    <mergeCell ref="F26:G26"/>
    <mergeCell ref="H26:I26"/>
    <mergeCell ref="F27:G27"/>
    <mergeCell ref="H27:I27"/>
    <mergeCell ref="F28:G28"/>
    <mergeCell ref="L28:N28"/>
    <mergeCell ref="L30:N31"/>
    <mergeCell ref="O30:O31"/>
    <mergeCell ref="H35:H36"/>
    <mergeCell ref="I72:N73"/>
    <mergeCell ref="O72:O73"/>
    <mergeCell ref="G40:I40"/>
    <mergeCell ref="E42:E46"/>
    <mergeCell ref="G47:H47"/>
    <mergeCell ref="K48:N49"/>
    <mergeCell ref="O48:O49"/>
    <mergeCell ref="G50:I50"/>
    <mergeCell ref="E52:E61"/>
    <mergeCell ref="K53:O55"/>
    <mergeCell ref="G62:H62"/>
    <mergeCell ref="K69:N70"/>
    <mergeCell ref="O69:O70"/>
  </mergeCells>
  <conditionalFormatting sqref="I35">
    <cfRule type="cellIs" dxfId="8" priority="2" operator="notBetween">
      <formula>0.01</formula>
      <formula>-0.01</formula>
    </cfRule>
    <cfRule type="cellIs" dxfId="7" priority="3" operator="between">
      <formula>0.01</formula>
      <formula>-0.01</formula>
    </cfRule>
  </conditionalFormatting>
  <conditionalFormatting sqref="I35:I36">
    <cfRule type="expression" dxfId="6" priority="1">
      <formula>$I$35=0</formula>
    </cfRule>
  </conditionalFormatting>
  <pageMargins left="0.25" right="0.25" top="0.75" bottom="0.75" header="0.3" footer="0.3"/>
  <pageSetup paperSize="9" scale="3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62A84-5437-4E7E-AB68-7E9D8346908C}">
  <sheetPr>
    <tabColor theme="1" tint="0.499984740745262"/>
    <pageSetUpPr fitToPage="1"/>
  </sheetPr>
  <dimension ref="C1:T79"/>
  <sheetViews>
    <sheetView showZeros="0" view="pageBreakPreview" zoomScale="85" zoomScaleNormal="85" zoomScaleSheetLayoutView="85" workbookViewId="0">
      <selection activeCell="I7" sqref="I7"/>
    </sheetView>
  </sheetViews>
  <sheetFormatPr baseColWidth="10" defaultRowHeight="15" x14ac:dyDescent="0.25"/>
  <cols>
    <col min="5" max="5" width="10.42578125" customWidth="1"/>
    <col min="6" max="6" width="29.140625" customWidth="1"/>
    <col min="7" max="7" width="29.28515625" customWidth="1"/>
    <col min="8" max="8" width="20.85546875" customWidth="1"/>
    <col min="9" max="9" width="24" customWidth="1"/>
    <col min="10" max="10" width="19.5703125" customWidth="1"/>
    <col min="11" max="12" width="15.42578125" customWidth="1"/>
    <col min="13" max="13" width="11.7109375" customWidth="1"/>
    <col min="14" max="14" width="25.140625" customWidth="1"/>
    <col min="15" max="15" width="21.28515625" customWidth="1"/>
    <col min="16" max="16" width="12.28515625" customWidth="1"/>
  </cols>
  <sheetData>
    <row r="1" spans="3:20" ht="15.75" thickBot="1" x14ac:dyDescent="0.3">
      <c r="Q1" s="4"/>
      <c r="R1" s="4"/>
    </row>
    <row r="2" spans="3:20" ht="15.75" x14ac:dyDescent="0.25">
      <c r="C2" s="25"/>
      <c r="D2" s="27"/>
      <c r="E2" s="7"/>
      <c r="F2" s="7"/>
      <c r="G2" s="7"/>
      <c r="H2" s="7"/>
      <c r="I2" s="7"/>
      <c r="J2" s="7"/>
      <c r="K2" s="7"/>
      <c r="L2" s="7"/>
      <c r="M2" s="7"/>
      <c r="N2" s="7"/>
      <c r="O2" s="7"/>
      <c r="P2" s="8"/>
      <c r="Q2" s="2"/>
      <c r="R2" s="2"/>
    </row>
    <row r="3" spans="3:20" ht="20.25" customHeight="1" x14ac:dyDescent="0.25">
      <c r="C3" s="187" t="s">
        <v>21</v>
      </c>
      <c r="D3" s="188"/>
      <c r="E3" s="188"/>
      <c r="F3" s="188"/>
      <c r="G3" s="188"/>
      <c r="H3" s="188"/>
      <c r="I3" s="188"/>
      <c r="J3" s="188"/>
      <c r="K3" s="188"/>
      <c r="L3" s="188"/>
      <c r="M3" s="188"/>
      <c r="N3" s="188"/>
      <c r="O3" s="188"/>
      <c r="P3" s="189"/>
      <c r="Q3" s="4"/>
      <c r="R3" s="4"/>
    </row>
    <row r="4" spans="3:20" ht="15.75" customHeight="1" x14ac:dyDescent="0.25">
      <c r="C4" s="187"/>
      <c r="D4" s="188"/>
      <c r="E4" s="188"/>
      <c r="F4" s="188"/>
      <c r="G4" s="188"/>
      <c r="H4" s="188"/>
      <c r="I4" s="188"/>
      <c r="J4" s="188"/>
      <c r="K4" s="188"/>
      <c r="L4" s="188"/>
      <c r="M4" s="188"/>
      <c r="N4" s="188"/>
      <c r="O4" s="188"/>
      <c r="P4" s="189"/>
      <c r="Q4" s="4"/>
      <c r="R4" s="4"/>
    </row>
    <row r="5" spans="3:20" ht="15.75" x14ac:dyDescent="0.25">
      <c r="C5" s="5"/>
      <c r="D5" s="4"/>
      <c r="E5" s="9"/>
      <c r="F5" s="9"/>
      <c r="G5" s="9"/>
      <c r="H5" s="9"/>
      <c r="I5" s="9"/>
      <c r="J5" s="9"/>
      <c r="K5" s="4"/>
      <c r="L5" s="4"/>
      <c r="M5" s="4"/>
      <c r="N5" s="9"/>
      <c r="O5" s="9"/>
      <c r="P5" s="10"/>
      <c r="Q5" s="4"/>
      <c r="R5" s="4"/>
    </row>
    <row r="6" spans="3:20" ht="16.5" customHeight="1" thickBot="1" x14ac:dyDescent="0.3">
      <c r="C6" s="5"/>
      <c r="D6" s="4"/>
      <c r="E6" s="9"/>
      <c r="F6" s="9"/>
      <c r="G6" s="9"/>
      <c r="H6" s="9"/>
      <c r="I6" s="9"/>
      <c r="J6" s="9"/>
      <c r="K6" s="4"/>
      <c r="L6" s="4"/>
      <c r="M6" s="4"/>
      <c r="N6" s="4"/>
      <c r="O6" s="9"/>
      <c r="P6" s="10"/>
      <c r="Q6" s="4"/>
      <c r="R6" s="4"/>
      <c r="S6" s="1"/>
    </row>
    <row r="7" spans="3:20" ht="18.75" customHeight="1" x14ac:dyDescent="0.25">
      <c r="C7" s="5"/>
      <c r="D7" s="4"/>
      <c r="E7" s="9"/>
      <c r="F7" s="40" t="s">
        <v>10</v>
      </c>
      <c r="G7" s="249">
        <f>'PLUIE DE RETOUR 10 ANS '!G7:H7</f>
        <v>0</v>
      </c>
      <c r="H7" s="250"/>
      <c r="I7" s="11"/>
      <c r="J7" s="192" t="s">
        <v>63</v>
      </c>
      <c r="K7" s="193"/>
      <c r="L7" s="193"/>
      <c r="M7" s="193"/>
      <c r="N7" s="194"/>
      <c r="O7" s="11"/>
      <c r="P7" s="12"/>
      <c r="Q7" s="2"/>
      <c r="R7" s="2"/>
      <c r="S7" s="1"/>
    </row>
    <row r="8" spans="3:20" ht="15.75" customHeight="1" x14ac:dyDescent="0.25">
      <c r="C8" s="5"/>
      <c r="D8" s="4"/>
      <c r="E8" s="9"/>
      <c r="F8" s="41" t="s">
        <v>11</v>
      </c>
      <c r="G8" s="251">
        <f>'PLUIE DE RETOUR 10 ANS '!G8:H8</f>
        <v>0</v>
      </c>
      <c r="H8" s="252"/>
      <c r="I8" s="11"/>
      <c r="J8" s="195"/>
      <c r="K8" s="196"/>
      <c r="L8" s="196"/>
      <c r="M8" s="196"/>
      <c r="N8" s="197"/>
      <c r="O8" s="11"/>
      <c r="P8" s="12"/>
      <c r="Q8" s="2"/>
      <c r="R8" s="2"/>
      <c r="S8" s="1"/>
    </row>
    <row r="9" spans="3:20" ht="16.5" customHeight="1" thickBot="1" x14ac:dyDescent="0.3">
      <c r="C9" s="5"/>
      <c r="D9" s="4"/>
      <c r="E9" s="9"/>
      <c r="F9" s="42" t="s">
        <v>12</v>
      </c>
      <c r="G9" s="253">
        <f>'PLUIE DE RETOUR 10 ANS '!G9:H9</f>
        <v>0</v>
      </c>
      <c r="H9" s="254"/>
      <c r="I9" s="11"/>
      <c r="J9" s="198"/>
      <c r="K9" s="199"/>
      <c r="L9" s="199"/>
      <c r="M9" s="199"/>
      <c r="N9" s="200"/>
      <c r="O9" s="11"/>
      <c r="P9" s="12"/>
      <c r="Q9" s="2"/>
      <c r="R9" s="2"/>
      <c r="S9" s="1"/>
    </row>
    <row r="10" spans="3:20" ht="18.75" x14ac:dyDescent="0.25">
      <c r="C10" s="5"/>
      <c r="D10" s="28"/>
      <c r="E10" s="29"/>
      <c r="F10" s="30"/>
      <c r="G10" s="30"/>
      <c r="H10" s="30"/>
      <c r="I10" s="31"/>
      <c r="J10" s="31"/>
      <c r="K10" s="31"/>
      <c r="L10" s="32"/>
      <c r="M10" s="32"/>
      <c r="N10" s="32"/>
      <c r="O10" s="31"/>
      <c r="P10" s="12"/>
      <c r="Q10" s="2"/>
      <c r="R10" s="2"/>
      <c r="S10" s="1"/>
    </row>
    <row r="11" spans="3:20" ht="15.75" x14ac:dyDescent="0.25">
      <c r="C11" s="5"/>
      <c r="D11" s="4"/>
      <c r="E11" s="9"/>
      <c r="F11" s="9"/>
      <c r="G11" s="9"/>
      <c r="H11" s="9"/>
      <c r="I11" s="9"/>
      <c r="J11" s="9"/>
      <c r="K11" s="9"/>
      <c r="L11" s="9"/>
      <c r="M11" s="9"/>
      <c r="N11" s="9"/>
      <c r="O11" s="9"/>
      <c r="P11" s="10"/>
      <c r="Q11" s="4"/>
      <c r="R11" s="4"/>
      <c r="T11" s="1"/>
    </row>
    <row r="12" spans="3:20" ht="15.75" x14ac:dyDescent="0.25">
      <c r="C12" s="222" t="s">
        <v>0</v>
      </c>
      <c r="D12" s="223"/>
      <c r="E12" s="223"/>
      <c r="F12" s="223"/>
      <c r="G12" s="223"/>
      <c r="H12" s="223"/>
      <c r="I12" s="223"/>
      <c r="J12" s="223"/>
      <c r="K12" s="223" t="s">
        <v>20</v>
      </c>
      <c r="L12" s="224"/>
      <c r="M12" s="224"/>
      <c r="N12" s="224"/>
      <c r="O12" s="224"/>
      <c r="P12" s="225"/>
      <c r="Q12" s="2"/>
      <c r="R12" s="2"/>
      <c r="S12" s="1"/>
    </row>
    <row r="13" spans="3:20" ht="16.5" thickBot="1" x14ac:dyDescent="0.3">
      <c r="C13" s="5"/>
      <c r="D13" s="4"/>
      <c r="E13" s="11"/>
      <c r="F13" s="11"/>
      <c r="G13" s="11"/>
      <c r="H13" s="11"/>
      <c r="I13" s="11"/>
      <c r="J13" s="9"/>
      <c r="K13" s="9"/>
      <c r="L13" s="9"/>
      <c r="M13" s="11"/>
      <c r="N13" s="11"/>
      <c r="O13" s="11"/>
      <c r="P13" s="12"/>
      <c r="Q13" s="2"/>
      <c r="R13" s="2"/>
      <c r="S13" s="1"/>
    </row>
    <row r="14" spans="3:20" ht="16.5" thickBot="1" x14ac:dyDescent="0.3">
      <c r="C14" s="5"/>
      <c r="D14" s="4"/>
      <c r="E14" s="228" t="s">
        <v>17</v>
      </c>
      <c r="F14" s="229"/>
      <c r="G14" s="230" t="s">
        <v>18</v>
      </c>
      <c r="H14" s="54" t="s">
        <v>1</v>
      </c>
      <c r="I14" s="55" t="s">
        <v>64</v>
      </c>
      <c r="J14" s="9"/>
      <c r="K14" s="9"/>
      <c r="L14" s="9"/>
      <c r="M14" s="11"/>
      <c r="N14" s="15" t="s">
        <v>9</v>
      </c>
      <c r="O14" s="11"/>
      <c r="P14" s="12"/>
      <c r="Q14" s="2"/>
      <c r="R14" s="4"/>
      <c r="S14" s="1"/>
    </row>
    <row r="15" spans="3:20" ht="16.5" thickBot="1" x14ac:dyDescent="0.3">
      <c r="C15" s="35"/>
      <c r="D15" s="4"/>
      <c r="E15" s="233" t="s">
        <v>55</v>
      </c>
      <c r="F15" s="234"/>
      <c r="G15" s="231"/>
      <c r="H15" s="13" t="s">
        <v>3</v>
      </c>
      <c r="I15" s="14">
        <v>313</v>
      </c>
      <c r="J15" s="11"/>
      <c r="K15" s="11"/>
      <c r="L15" s="237" t="s">
        <v>16</v>
      </c>
      <c r="M15" s="238"/>
      <c r="N15" s="95" t="e">
        <f>'PLUIE DE RETOUR 10 ANS '!N15</f>
        <v>#N/A</v>
      </c>
      <c r="O15" s="4"/>
      <c r="P15" s="12"/>
      <c r="Q15" s="2"/>
      <c r="R15" s="2"/>
      <c r="S15" s="1"/>
    </row>
    <row r="16" spans="3:20" ht="16.5" thickBot="1" x14ac:dyDescent="0.3">
      <c r="C16" s="35"/>
      <c r="D16" s="4"/>
      <c r="E16" s="235"/>
      <c r="F16" s="236"/>
      <c r="G16" s="232"/>
      <c r="H16" s="16" t="s">
        <v>4</v>
      </c>
      <c r="I16" s="17">
        <v>0.35899999999999999</v>
      </c>
      <c r="J16" s="9"/>
      <c r="K16" s="9"/>
      <c r="L16" s="9"/>
      <c r="M16" s="11"/>
      <c r="N16" s="11"/>
      <c r="O16" s="4"/>
      <c r="P16" s="12"/>
      <c r="Q16" s="2"/>
      <c r="R16" s="2"/>
      <c r="S16" s="1"/>
    </row>
    <row r="17" spans="3:19" ht="15.75" customHeight="1" thickBot="1" x14ac:dyDescent="0.3">
      <c r="C17" s="4"/>
      <c r="D17" s="4"/>
      <c r="E17" s="228" t="s">
        <v>19</v>
      </c>
      <c r="F17" s="229"/>
      <c r="G17" s="230" t="s">
        <v>18</v>
      </c>
      <c r="H17" s="54" t="s">
        <v>5</v>
      </c>
      <c r="I17" s="55" t="s">
        <v>64</v>
      </c>
      <c r="J17" s="9"/>
      <c r="K17" s="9"/>
      <c r="L17" s="237" t="s">
        <v>29</v>
      </c>
      <c r="M17" s="238"/>
      <c r="N17" s="74" t="e">
        <f>H27/10000*N15</f>
        <v>#N/A</v>
      </c>
      <c r="O17" s="4"/>
      <c r="P17" s="12"/>
      <c r="Q17" s="2"/>
      <c r="R17" s="2"/>
      <c r="S17" s="1"/>
    </row>
    <row r="18" spans="3:19" ht="15.75" customHeight="1" x14ac:dyDescent="0.25">
      <c r="C18" s="58"/>
      <c r="D18" s="4"/>
      <c r="E18" s="233" t="s">
        <v>55</v>
      </c>
      <c r="F18" s="240"/>
      <c r="G18" s="231"/>
      <c r="H18" s="33" t="s">
        <v>3</v>
      </c>
      <c r="I18" s="18">
        <v>1662</v>
      </c>
      <c r="J18" s="9"/>
      <c r="K18" s="9"/>
      <c r="L18" s="9"/>
      <c r="M18" s="11"/>
      <c r="N18" s="11"/>
      <c r="O18" s="4"/>
      <c r="P18" s="12"/>
      <c r="Q18" s="2"/>
      <c r="R18" s="2"/>
      <c r="S18" s="1"/>
    </row>
    <row r="19" spans="3:19" ht="16.5" thickBot="1" x14ac:dyDescent="0.3">
      <c r="C19" s="58"/>
      <c r="D19" s="4"/>
      <c r="E19" s="241"/>
      <c r="F19" s="242"/>
      <c r="G19" s="239"/>
      <c r="H19" s="34" t="s">
        <v>4</v>
      </c>
      <c r="I19" s="19">
        <v>0.84499999999999997</v>
      </c>
      <c r="J19" s="9"/>
      <c r="K19" s="9"/>
      <c r="L19" s="4"/>
      <c r="M19" s="4"/>
      <c r="N19" s="4"/>
      <c r="O19" s="4"/>
      <c r="P19" s="12"/>
      <c r="Q19" s="2"/>
      <c r="R19" s="2"/>
      <c r="S19" s="1"/>
    </row>
    <row r="20" spans="3:19" ht="15.75" x14ac:dyDescent="0.25">
      <c r="C20" s="4"/>
      <c r="D20" s="4"/>
      <c r="E20" s="11"/>
      <c r="F20" s="11"/>
      <c r="G20" s="11"/>
      <c r="H20" s="11"/>
      <c r="I20" s="11"/>
      <c r="J20" s="9"/>
      <c r="K20" s="9"/>
      <c r="L20" s="9"/>
      <c r="M20" s="9"/>
      <c r="N20" s="9"/>
      <c r="O20" s="11"/>
      <c r="P20" s="12"/>
      <c r="Q20" s="2"/>
      <c r="R20" s="2"/>
      <c r="S20" s="1"/>
    </row>
    <row r="21" spans="3:19" ht="15.75" x14ac:dyDescent="0.25">
      <c r="C21" s="5"/>
      <c r="D21" s="28"/>
      <c r="E21" s="31"/>
      <c r="F21" s="31"/>
      <c r="G21" s="31"/>
      <c r="H21" s="31"/>
      <c r="I21" s="31"/>
      <c r="J21" s="31"/>
      <c r="K21" s="31"/>
      <c r="L21" s="29"/>
      <c r="M21" s="29"/>
      <c r="N21" s="29"/>
      <c r="O21" s="31"/>
      <c r="P21" s="12"/>
      <c r="Q21" s="2"/>
      <c r="R21" s="2"/>
      <c r="S21" s="1"/>
    </row>
    <row r="22" spans="3:19" ht="15.75" x14ac:dyDescent="0.25">
      <c r="C22" s="5"/>
      <c r="D22" s="4"/>
      <c r="E22" s="11"/>
      <c r="F22" s="11"/>
      <c r="G22" s="11"/>
      <c r="H22" s="11"/>
      <c r="I22" s="11"/>
      <c r="J22" s="11"/>
      <c r="K22" s="11"/>
      <c r="L22" s="9"/>
      <c r="M22" s="9"/>
      <c r="N22" s="9"/>
      <c r="O22" s="11"/>
      <c r="P22" s="12"/>
      <c r="Q22" s="2"/>
      <c r="R22" s="2"/>
      <c r="S22" s="1"/>
    </row>
    <row r="23" spans="3:19" ht="15.75" customHeight="1" x14ac:dyDescent="0.3">
      <c r="C23" s="162" t="s">
        <v>14</v>
      </c>
      <c r="D23" s="163"/>
      <c r="E23" s="163"/>
      <c r="F23" s="163"/>
      <c r="G23" s="163"/>
      <c r="H23" s="163"/>
      <c r="I23" s="163"/>
      <c r="J23" s="163"/>
      <c r="K23" s="163"/>
      <c r="L23" s="163"/>
      <c r="M23" s="163"/>
      <c r="N23" s="163"/>
      <c r="O23" s="163"/>
      <c r="P23" s="164"/>
      <c r="Q23" s="2"/>
      <c r="R23" s="2"/>
      <c r="S23" s="1"/>
    </row>
    <row r="24" spans="3:19" x14ac:dyDescent="0.25">
      <c r="C24" s="5"/>
      <c r="D24" s="4"/>
      <c r="E24" s="4"/>
      <c r="F24" s="4"/>
      <c r="G24" s="4"/>
      <c r="H24" s="4"/>
      <c r="I24" s="4"/>
      <c r="J24" s="4"/>
      <c r="K24" s="4"/>
      <c r="L24" s="4"/>
      <c r="M24" s="4"/>
      <c r="N24" s="4"/>
      <c r="O24" s="4"/>
      <c r="P24" s="51"/>
      <c r="Q24" s="2"/>
      <c r="R24" s="2"/>
      <c r="S24" s="1"/>
    </row>
    <row r="25" spans="3:19" ht="16.5" thickBot="1" x14ac:dyDescent="0.3">
      <c r="C25" s="5"/>
      <c r="D25" s="4"/>
      <c r="E25" s="11"/>
      <c r="F25" s="180"/>
      <c r="G25" s="180"/>
      <c r="H25" s="181"/>
      <c r="I25" s="181"/>
      <c r="J25" s="11"/>
      <c r="K25" s="11"/>
      <c r="L25" s="11"/>
      <c r="M25" s="11"/>
      <c r="N25" s="11"/>
      <c r="O25" s="11"/>
      <c r="P25" s="12"/>
      <c r="Q25" s="2"/>
      <c r="R25" s="2"/>
      <c r="S25" s="1"/>
    </row>
    <row r="26" spans="3:19" ht="18.75" thickBot="1" x14ac:dyDescent="0.3">
      <c r="C26" s="5"/>
      <c r="D26" s="4"/>
      <c r="E26" s="11"/>
      <c r="F26" s="180"/>
      <c r="G26" s="182"/>
      <c r="H26" s="183"/>
      <c r="I26" s="184"/>
      <c r="J26" s="4"/>
      <c r="K26" s="4"/>
      <c r="L26" s="93"/>
      <c r="M26" s="93"/>
      <c r="N26" s="93"/>
      <c r="O26" s="93"/>
      <c r="P26" s="12"/>
      <c r="Q26" s="2"/>
      <c r="R26" s="2"/>
      <c r="S26" s="1"/>
    </row>
    <row r="27" spans="3:19" ht="24" customHeight="1" thickBot="1" x14ac:dyDescent="0.3">
      <c r="C27" s="5"/>
      <c r="D27" s="4"/>
      <c r="E27" s="11"/>
      <c r="F27" s="243" t="s">
        <v>48</v>
      </c>
      <c r="G27" s="244"/>
      <c r="H27" s="255">
        <f>'PLUIE DE RETOUR 10 ANS '!H27:I27</f>
        <v>0</v>
      </c>
      <c r="I27" s="256"/>
      <c r="J27" s="4"/>
      <c r="K27" s="4"/>
      <c r="L27" s="94"/>
      <c r="M27" s="94"/>
      <c r="N27" s="94"/>
      <c r="O27" s="94"/>
      <c r="P27" s="12"/>
      <c r="Q27" s="2"/>
      <c r="R27" s="2"/>
      <c r="S27" s="1"/>
    </row>
    <row r="28" spans="3:19" ht="47.25" customHeight="1" thickBot="1" x14ac:dyDescent="0.3">
      <c r="C28" s="5"/>
      <c r="D28" s="4"/>
      <c r="E28" s="11"/>
      <c r="F28" s="169" t="s">
        <v>34</v>
      </c>
      <c r="G28" s="170"/>
      <c r="H28" s="49" t="s">
        <v>36</v>
      </c>
      <c r="I28" s="50" t="s">
        <v>37</v>
      </c>
      <c r="J28" s="4"/>
      <c r="K28" s="4"/>
      <c r="L28" s="171" t="s">
        <v>35</v>
      </c>
      <c r="M28" s="172"/>
      <c r="N28" s="173"/>
      <c r="O28" s="39">
        <f>H30*I30+H31*I31+H32*I32+H33*I33+H34*I34+H29*I29</f>
        <v>0</v>
      </c>
      <c r="P28" s="12"/>
      <c r="Q28" s="2"/>
      <c r="R28" s="2"/>
      <c r="S28" s="1"/>
    </row>
    <row r="29" spans="3:19" ht="18.75" customHeight="1" thickBot="1" x14ac:dyDescent="0.3">
      <c r="C29" s="5"/>
      <c r="D29" s="4"/>
      <c r="E29" s="11"/>
      <c r="F29" s="85">
        <f>SUM(I29:I34)</f>
        <v>0</v>
      </c>
      <c r="G29" s="117">
        <f>'PLUIE DE RETOUR 10 ANS '!G29</f>
        <v>0</v>
      </c>
      <c r="H29" s="120">
        <f>'PLUIE DE RETOUR 10 ANS '!H29</f>
        <v>0</v>
      </c>
      <c r="I29" s="114">
        <f>'PLUIE DE RETOUR 10 ANS '!I29</f>
        <v>0</v>
      </c>
      <c r="J29" s="4"/>
      <c r="K29" s="4"/>
      <c r="L29" s="4"/>
      <c r="M29" s="4"/>
      <c r="N29" s="4"/>
      <c r="O29" s="4"/>
      <c r="P29" s="12"/>
      <c r="Q29" s="2"/>
      <c r="R29" s="2"/>
      <c r="S29" s="1"/>
    </row>
    <row r="30" spans="3:19" ht="15.75" x14ac:dyDescent="0.25">
      <c r="C30" s="5"/>
      <c r="D30" s="4"/>
      <c r="E30" s="11"/>
      <c r="F30" s="88"/>
      <c r="G30" s="118" t="str">
        <f>'PLUIE DE RETOUR 10 ANS '!G30</f>
        <v xml:space="preserve">Toiture </v>
      </c>
      <c r="H30" s="121">
        <f>'PLUIE DE RETOUR 10 ANS '!H30</f>
        <v>0.9</v>
      </c>
      <c r="I30" s="115">
        <f>'PLUIE DE RETOUR 10 ANS '!I30</f>
        <v>0</v>
      </c>
      <c r="J30" s="4"/>
      <c r="K30" s="4"/>
      <c r="L30" s="174" t="s">
        <v>38</v>
      </c>
      <c r="M30" s="175"/>
      <c r="N30" s="176"/>
      <c r="O30" s="226">
        <f>IF(SUM(I29:I34)&gt;0, ((H29*I29)+(H30*I30)+(H32*I32)+(H31*I31)+(H33*I33)+(H34*I34))/SUM(I29:I34), 0)</f>
        <v>0</v>
      </c>
      <c r="P30" s="12"/>
      <c r="Q30" s="2"/>
      <c r="R30" s="2"/>
      <c r="S30" s="1"/>
    </row>
    <row r="31" spans="3:19" ht="16.5" customHeight="1" thickBot="1" x14ac:dyDescent="0.3">
      <c r="C31" s="5"/>
      <c r="D31" s="4"/>
      <c r="E31" s="11"/>
      <c r="F31" s="89"/>
      <c r="G31" s="118" t="str">
        <f>'PLUIE DE RETOUR 10 ANS '!G31</f>
        <v>Voirie et terrasse</v>
      </c>
      <c r="H31" s="121">
        <f>'PLUIE DE RETOUR 10 ANS '!H31</f>
        <v>0.9</v>
      </c>
      <c r="I31" s="115">
        <f>'PLUIE DE RETOUR 10 ANS '!I31</f>
        <v>0</v>
      </c>
      <c r="J31" s="4"/>
      <c r="K31" s="4"/>
      <c r="L31" s="177"/>
      <c r="M31" s="178"/>
      <c r="N31" s="179"/>
      <c r="O31" s="227"/>
      <c r="P31" s="12"/>
      <c r="Q31" s="2"/>
      <c r="R31" s="2"/>
      <c r="S31" s="1"/>
    </row>
    <row r="32" spans="3:19" ht="16.5" customHeight="1" x14ac:dyDescent="0.25">
      <c r="C32" s="5"/>
      <c r="D32" s="4"/>
      <c r="E32" s="11"/>
      <c r="F32" s="89"/>
      <c r="G32" s="118" t="str">
        <f>'PLUIE DE RETOUR 10 ANS '!G32</f>
        <v>Tout venant compacté</v>
      </c>
      <c r="H32" s="121">
        <f>'PLUIE DE RETOUR 10 ANS '!H32</f>
        <v>0.55000000000000004</v>
      </c>
      <c r="I32" s="115">
        <f>'PLUIE DE RETOUR 10 ANS '!I32</f>
        <v>0</v>
      </c>
      <c r="J32" s="4"/>
      <c r="K32" s="4"/>
      <c r="L32" s="56"/>
      <c r="M32" s="56"/>
      <c r="N32" s="56"/>
      <c r="O32" s="59"/>
      <c r="P32" s="12"/>
      <c r="Q32" s="2"/>
      <c r="R32" s="2"/>
      <c r="S32" s="1"/>
    </row>
    <row r="33" spans="3:19" ht="15.75" x14ac:dyDescent="0.25">
      <c r="C33" s="5"/>
      <c r="D33" s="4"/>
      <c r="E33" s="11"/>
      <c r="F33" s="89"/>
      <c r="G33" s="118" t="str">
        <f>'PLUIE DE RETOUR 10 ANS '!G33</f>
        <v>toit plat végétalisé</v>
      </c>
      <c r="H33" s="121">
        <f>'PLUIE DE RETOUR 10 ANS '!H33</f>
        <v>0.65</v>
      </c>
      <c r="I33" s="115">
        <f>'PLUIE DE RETOUR 10 ANS '!I33</f>
        <v>0</v>
      </c>
      <c r="J33" s="4"/>
      <c r="K33" s="4"/>
      <c r="L33" s="4"/>
      <c r="M33" s="4"/>
      <c r="N33" s="4"/>
      <c r="O33" s="11"/>
      <c r="P33" s="12"/>
      <c r="Q33" s="2"/>
      <c r="R33" s="2"/>
      <c r="S33" s="1"/>
    </row>
    <row r="34" spans="3:19" ht="32.25" thickBot="1" x14ac:dyDescent="0.3">
      <c r="C34" s="5"/>
      <c r="D34" s="4"/>
      <c r="E34" s="11"/>
      <c r="F34" s="89"/>
      <c r="G34" s="119" t="str">
        <f>'PLUIE DE RETOUR 10 ANS '!G34</f>
        <v>Espaces verts et assimilés</v>
      </c>
      <c r="H34" s="122">
        <f>'PLUIE DE RETOUR 10 ANS '!H34</f>
        <v>0.2</v>
      </c>
      <c r="I34" s="116">
        <f>'PLUIE DE RETOUR 10 ANS '!I34</f>
        <v>0</v>
      </c>
      <c r="J34" s="4"/>
      <c r="K34" s="4"/>
      <c r="L34" s="4"/>
      <c r="M34" s="4"/>
      <c r="N34" s="4"/>
      <c r="O34" s="11"/>
      <c r="P34" s="12"/>
      <c r="Q34" s="2"/>
      <c r="R34" s="2"/>
      <c r="S34" s="1"/>
    </row>
    <row r="35" spans="3:19" ht="15.75" customHeight="1" x14ac:dyDescent="0.25">
      <c r="C35" s="5"/>
      <c r="D35" s="4"/>
      <c r="E35" s="11"/>
      <c r="F35" s="89"/>
      <c r="G35" s="91"/>
      <c r="H35" s="141" t="s">
        <v>60</v>
      </c>
      <c r="I35" s="86" t="e">
        <f>I36/H27</f>
        <v>#DIV/0!</v>
      </c>
      <c r="K35" s="4"/>
      <c r="L35" s="4"/>
      <c r="M35" s="4"/>
      <c r="N35" s="4"/>
      <c r="O35" s="11"/>
      <c r="P35" s="12"/>
      <c r="Q35" s="2"/>
      <c r="R35" s="2"/>
      <c r="S35" s="1"/>
    </row>
    <row r="36" spans="3:19" ht="16.5" customHeight="1" x14ac:dyDescent="0.25">
      <c r="C36" s="5"/>
      <c r="D36" s="28"/>
      <c r="E36" s="31"/>
      <c r="F36" s="90"/>
      <c r="G36" s="92"/>
      <c r="H36" s="142"/>
      <c r="I36" s="87">
        <f>H27-F29</f>
        <v>0</v>
      </c>
      <c r="J36" s="38"/>
      <c r="K36" s="31"/>
      <c r="L36" s="31"/>
      <c r="M36" s="31"/>
      <c r="N36" s="31"/>
      <c r="O36" s="31"/>
      <c r="P36" s="12"/>
      <c r="Q36" s="2"/>
      <c r="R36" s="2"/>
      <c r="S36" s="1"/>
    </row>
    <row r="37" spans="3:19" ht="15.75" x14ac:dyDescent="0.25">
      <c r="C37" s="5"/>
      <c r="D37" s="4"/>
      <c r="E37" s="11"/>
      <c r="F37" s="9"/>
      <c r="G37" s="36"/>
      <c r="H37" s="9"/>
      <c r="I37" s="11"/>
      <c r="J37" s="9"/>
      <c r="K37" s="11"/>
      <c r="L37" s="37"/>
      <c r="M37" s="11"/>
      <c r="N37" s="9"/>
      <c r="O37" s="11"/>
      <c r="P37" s="12"/>
      <c r="Q37" s="2"/>
      <c r="R37" s="2"/>
      <c r="S37" s="1"/>
    </row>
    <row r="38" spans="3:19" ht="20.25" x14ac:dyDescent="0.3">
      <c r="C38" s="162" t="s">
        <v>13</v>
      </c>
      <c r="D38" s="163"/>
      <c r="E38" s="163"/>
      <c r="F38" s="163"/>
      <c r="G38" s="163"/>
      <c r="H38" s="163"/>
      <c r="I38" s="163"/>
      <c r="J38" s="163"/>
      <c r="K38" s="163"/>
      <c r="L38" s="163"/>
      <c r="M38" s="163"/>
      <c r="N38" s="163"/>
      <c r="O38" s="163"/>
      <c r="P38" s="164"/>
      <c r="Q38" s="2"/>
      <c r="R38" s="2"/>
      <c r="S38" s="1"/>
    </row>
    <row r="39" spans="3:19" ht="16.5" thickBot="1" x14ac:dyDescent="0.3">
      <c r="C39" s="5"/>
      <c r="D39" s="4"/>
      <c r="E39" s="11"/>
      <c r="F39" s="11"/>
      <c r="G39" s="57"/>
      <c r="H39" s="57"/>
      <c r="I39" s="57"/>
      <c r="J39" s="11" t="s">
        <v>39</v>
      </c>
      <c r="K39" s="11"/>
      <c r="L39" s="11"/>
      <c r="M39" s="11"/>
      <c r="N39" s="11"/>
      <c r="O39" s="11"/>
      <c r="P39" s="12"/>
      <c r="Q39" s="2"/>
      <c r="R39" s="2"/>
      <c r="S39" s="1"/>
    </row>
    <row r="40" spans="3:19" ht="16.5" thickBot="1" x14ac:dyDescent="0.3">
      <c r="C40" s="5"/>
      <c r="D40" s="4"/>
      <c r="E40" s="11"/>
      <c r="F40" s="11"/>
      <c r="G40" s="149" t="s">
        <v>65</v>
      </c>
      <c r="H40" s="150"/>
      <c r="I40" s="151"/>
      <c r="J40" s="11"/>
      <c r="K40" s="11"/>
      <c r="L40" s="11"/>
      <c r="M40" s="11"/>
      <c r="N40" s="11"/>
      <c r="O40" s="11"/>
      <c r="P40" s="12"/>
      <c r="Q40" s="2"/>
      <c r="R40" s="2"/>
      <c r="S40" s="1"/>
    </row>
    <row r="41" spans="3:19" ht="16.5" thickBot="1" x14ac:dyDescent="0.3">
      <c r="C41" s="5"/>
      <c r="D41" s="4"/>
      <c r="E41" s="11"/>
      <c r="F41" s="6" t="s">
        <v>15</v>
      </c>
      <c r="G41" s="62" t="s">
        <v>7</v>
      </c>
      <c r="H41" s="62" t="s">
        <v>8</v>
      </c>
      <c r="I41" s="63" t="s">
        <v>31</v>
      </c>
      <c r="J41" s="11"/>
      <c r="K41" s="11"/>
      <c r="L41" s="9"/>
      <c r="M41" s="11"/>
      <c r="N41" s="11"/>
      <c r="O41" s="11"/>
      <c r="P41" s="12"/>
      <c r="Q41" s="2"/>
      <c r="R41" s="2"/>
      <c r="S41" s="1"/>
    </row>
    <row r="42" spans="3:19" ht="15.75" x14ac:dyDescent="0.25">
      <c r="C42" s="5"/>
      <c r="D42" s="4"/>
      <c r="E42" s="143" t="s">
        <v>22</v>
      </c>
      <c r="F42" s="20">
        <v>6</v>
      </c>
      <c r="G42" s="64">
        <f>$I$15*(F42^-$I$16)</f>
        <v>164.50838492375681</v>
      </c>
      <c r="H42" s="64">
        <f>$O$28*(G42/3600)</f>
        <v>0</v>
      </c>
      <c r="I42" s="65" t="e">
        <f>IF(H42-$N$17&lt;0,0,(H42-$N$17)*F42*60/1000)</f>
        <v>#N/A</v>
      </c>
      <c r="J42" s="11"/>
      <c r="K42" s="11"/>
      <c r="L42" s="11"/>
      <c r="M42" s="11"/>
      <c r="N42" s="11"/>
      <c r="O42" s="11"/>
      <c r="P42" s="12"/>
      <c r="Q42" s="2"/>
      <c r="R42" s="2"/>
      <c r="S42" s="1"/>
    </row>
    <row r="43" spans="3:19" ht="31.5" customHeight="1" x14ac:dyDescent="0.25">
      <c r="C43" s="5"/>
      <c r="D43" s="4"/>
      <c r="E43" s="144"/>
      <c r="F43" s="21">
        <v>12</v>
      </c>
      <c r="G43" s="66">
        <f>$I$15*(F43^-$I$16)</f>
        <v>128.26798437522081</v>
      </c>
      <c r="H43" s="66">
        <f>$O$28*(G43/3600)</f>
        <v>0</v>
      </c>
      <c r="I43" s="65" t="e">
        <f>IF(H43-$N$17&lt;0,0,(H43-$N$17)*F43*60/1000)</f>
        <v>#N/A</v>
      </c>
      <c r="J43" s="11"/>
      <c r="K43" s="9"/>
      <c r="L43" s="9"/>
      <c r="M43" s="9"/>
      <c r="N43" s="11"/>
      <c r="O43" s="11"/>
      <c r="P43" s="12"/>
      <c r="Q43" s="2"/>
      <c r="R43" s="2"/>
      <c r="S43" s="1"/>
    </row>
    <row r="44" spans="3:19" ht="15.75" x14ac:dyDescent="0.25">
      <c r="C44" s="5"/>
      <c r="D44" s="4"/>
      <c r="E44" s="144"/>
      <c r="F44" s="21">
        <v>18</v>
      </c>
      <c r="G44" s="66">
        <f>$I$15*(F44^-$I$16)</f>
        <v>110.89232987774587</v>
      </c>
      <c r="H44" s="66">
        <f>$O$28*(G44/3600)</f>
        <v>0</v>
      </c>
      <c r="I44" s="65" t="e">
        <f>IF(H44-$N$17&lt;0,0,(H44-$N$17)*F44*60/1000)</f>
        <v>#N/A</v>
      </c>
      <c r="J44" s="11"/>
      <c r="K44" s="35"/>
      <c r="L44" s="35"/>
      <c r="M44" s="22"/>
      <c r="N44" s="11"/>
      <c r="O44" s="11"/>
      <c r="P44" s="12"/>
      <c r="Q44" s="2"/>
      <c r="R44" s="2"/>
      <c r="S44" s="1"/>
    </row>
    <row r="45" spans="3:19" ht="15.75" x14ac:dyDescent="0.25">
      <c r="C45" s="5"/>
      <c r="D45" s="4"/>
      <c r="E45" s="144"/>
      <c r="F45" s="21">
        <v>24</v>
      </c>
      <c r="G45" s="66">
        <f>$I$15*(F45^-$I$16)</f>
        <v>100.01116856935323</v>
      </c>
      <c r="H45" s="66">
        <f>$O$28*(G45/3600)</f>
        <v>0</v>
      </c>
      <c r="I45" s="65" t="e">
        <f>IF(H45-$N$17&lt;0,0,(H45-$N$17)*F45*60/1000)</f>
        <v>#N/A</v>
      </c>
      <c r="J45" s="11"/>
      <c r="K45" s="35"/>
      <c r="L45" s="35"/>
      <c r="M45" s="22"/>
      <c r="N45" s="11"/>
      <c r="O45" s="11"/>
      <c r="P45" s="12"/>
      <c r="Q45" s="2"/>
      <c r="R45" s="2"/>
      <c r="S45" s="1"/>
    </row>
    <row r="46" spans="3:19" ht="16.5" thickBot="1" x14ac:dyDescent="0.3">
      <c r="C46" s="5"/>
      <c r="D46" s="4"/>
      <c r="E46" s="145"/>
      <c r="F46" s="23">
        <v>30</v>
      </c>
      <c r="G46" s="67">
        <f>$I$15*(F46^-$I$16)</f>
        <v>92.311924916318134</v>
      </c>
      <c r="H46" s="67">
        <f>$O$28*(G46/3600)</f>
        <v>0</v>
      </c>
      <c r="I46" s="65" t="e">
        <f>IF(H46-$N$17&lt;0,0,(H46-$N$17)*F46*60/1000)</f>
        <v>#N/A</v>
      </c>
      <c r="J46" s="11"/>
      <c r="K46" s="35"/>
      <c r="L46" s="35"/>
      <c r="M46" s="22"/>
      <c r="N46" s="11"/>
      <c r="O46" s="11"/>
      <c r="P46" s="12"/>
      <c r="Q46" s="2"/>
      <c r="R46" s="2"/>
      <c r="S46" s="1"/>
    </row>
    <row r="47" spans="3:19" ht="16.5" thickBot="1" x14ac:dyDescent="0.3">
      <c r="C47" s="5"/>
      <c r="D47" s="4"/>
      <c r="E47" s="11"/>
      <c r="F47" s="35"/>
      <c r="G47" s="147" t="s">
        <v>30</v>
      </c>
      <c r="H47" s="152"/>
      <c r="I47" s="68" t="e">
        <f>MAX(I42:I46)</f>
        <v>#N/A</v>
      </c>
      <c r="J47" s="26"/>
      <c r="K47" s="35"/>
      <c r="L47" s="35"/>
      <c r="M47" s="9"/>
      <c r="N47" s="9"/>
      <c r="O47" s="9"/>
      <c r="P47" s="10"/>
      <c r="Q47" s="4"/>
      <c r="R47" s="2"/>
      <c r="S47" s="1"/>
    </row>
    <row r="48" spans="3:19" ht="15.75" x14ac:dyDescent="0.25">
      <c r="C48" s="5"/>
      <c r="D48" s="4"/>
      <c r="E48" s="11"/>
      <c r="F48" s="35"/>
      <c r="G48" s="22"/>
      <c r="H48" s="22"/>
      <c r="I48" s="24"/>
      <c r="J48" s="11"/>
      <c r="K48" s="153" t="s">
        <v>32</v>
      </c>
      <c r="L48" s="154"/>
      <c r="M48" s="154"/>
      <c r="N48" s="154"/>
      <c r="O48" s="157" t="e">
        <f>MAX(I47,I62)</f>
        <v>#N/A</v>
      </c>
      <c r="P48" s="10"/>
      <c r="Q48" s="4"/>
      <c r="R48" s="2"/>
      <c r="S48" s="1"/>
    </row>
    <row r="49" spans="3:19" ht="27.75" customHeight="1" thickBot="1" x14ac:dyDescent="0.3">
      <c r="C49" s="5"/>
      <c r="D49" s="4"/>
      <c r="E49" s="11"/>
      <c r="F49" s="11"/>
      <c r="G49" s="11"/>
      <c r="H49" s="11"/>
      <c r="I49" s="11"/>
      <c r="J49" s="11"/>
      <c r="K49" s="155"/>
      <c r="L49" s="156"/>
      <c r="M49" s="156"/>
      <c r="N49" s="156"/>
      <c r="O49" s="158"/>
      <c r="P49" s="10"/>
      <c r="Q49" s="4"/>
      <c r="R49" s="2"/>
      <c r="S49" s="1"/>
    </row>
    <row r="50" spans="3:19" ht="15" customHeight="1" thickBot="1" x14ac:dyDescent="0.3">
      <c r="C50" s="5"/>
      <c r="D50" s="4"/>
      <c r="E50" s="11"/>
      <c r="F50" s="35"/>
      <c r="G50" s="159" t="s">
        <v>65</v>
      </c>
      <c r="H50" s="160"/>
      <c r="I50" s="161"/>
      <c r="J50" s="11"/>
      <c r="K50" s="35"/>
      <c r="L50" s="35"/>
      <c r="M50" s="22"/>
      <c r="N50" s="11"/>
      <c r="O50" s="11"/>
      <c r="P50" s="12"/>
      <c r="Q50" s="2"/>
      <c r="R50" s="2"/>
      <c r="S50" s="1"/>
    </row>
    <row r="51" spans="3:19" ht="15.75" customHeight="1" thickBot="1" x14ac:dyDescent="0.3">
      <c r="C51" s="5"/>
      <c r="D51" s="4"/>
      <c r="E51" s="11"/>
      <c r="F51" s="6" t="s">
        <v>15</v>
      </c>
      <c r="G51" s="62" t="s">
        <v>7</v>
      </c>
      <c r="H51" s="62" t="s">
        <v>8</v>
      </c>
      <c r="I51" s="63" t="s">
        <v>31</v>
      </c>
      <c r="J51" s="11"/>
      <c r="K51" s="35"/>
      <c r="L51" s="35"/>
      <c r="M51" s="22"/>
      <c r="N51" s="9"/>
      <c r="O51" s="9"/>
      <c r="P51" s="10"/>
      <c r="Q51" s="4"/>
      <c r="R51" s="2"/>
      <c r="S51" s="1"/>
    </row>
    <row r="52" spans="3:19" ht="15.75" x14ac:dyDescent="0.25">
      <c r="C52" s="5"/>
      <c r="D52" s="4"/>
      <c r="E52" s="143" t="s">
        <v>23</v>
      </c>
      <c r="F52" s="20">
        <v>30</v>
      </c>
      <c r="G52" s="64">
        <f>$I$18*(F52^-$I$19)</f>
        <v>93.856328038164747</v>
      </c>
      <c r="H52" s="69">
        <f t="shared" ref="H52:H60" si="0">$O$28*G52/3600</f>
        <v>0</v>
      </c>
      <c r="I52" s="70" t="e">
        <f t="shared" ref="I52:I60" si="1">IF(H52-$N$17&lt;0,0,(H52-$N$17)*F52*60/1000)</f>
        <v>#N/A</v>
      </c>
      <c r="J52" s="11"/>
      <c r="K52" s="35"/>
      <c r="L52" s="35"/>
      <c r="M52" s="22"/>
      <c r="N52" s="11"/>
      <c r="O52" s="11"/>
      <c r="P52" s="12"/>
      <c r="Q52" s="2"/>
      <c r="R52" s="2"/>
      <c r="S52" s="1"/>
    </row>
    <row r="53" spans="3:19" ht="31.5" customHeight="1" x14ac:dyDescent="0.25">
      <c r="C53" s="5"/>
      <c r="D53" s="4"/>
      <c r="E53" s="144"/>
      <c r="F53" s="21">
        <v>60</v>
      </c>
      <c r="G53" s="64">
        <f t="shared" ref="G53:G61" si="2">$I$18*(F53^-$I$19)</f>
        <v>52.250832322627929</v>
      </c>
      <c r="H53" s="71">
        <f t="shared" si="0"/>
        <v>0</v>
      </c>
      <c r="I53" s="70" t="e">
        <f>IF(H53-$N$17&lt;0,0,(H53-$N$17)*F53*60/1000)</f>
        <v>#N/A</v>
      </c>
      <c r="J53" s="11"/>
      <c r="K53" s="146" t="s">
        <v>33</v>
      </c>
      <c r="L53" s="146"/>
      <c r="M53" s="146"/>
      <c r="N53" s="146"/>
      <c r="O53" s="146"/>
      <c r="P53" s="12"/>
      <c r="Q53" s="2"/>
      <c r="R53" s="2"/>
      <c r="S53" s="1"/>
    </row>
    <row r="54" spans="3:19" ht="15.75" x14ac:dyDescent="0.25">
      <c r="C54" s="5"/>
      <c r="D54" s="4"/>
      <c r="E54" s="144"/>
      <c r="F54" s="21">
        <v>120</v>
      </c>
      <c r="G54" s="64">
        <f t="shared" si="2"/>
        <v>29.088603139228066</v>
      </c>
      <c r="H54" s="71">
        <f t="shared" si="0"/>
        <v>0</v>
      </c>
      <c r="I54" s="70" t="e">
        <f t="shared" si="1"/>
        <v>#N/A</v>
      </c>
      <c r="J54" s="11"/>
      <c r="K54" s="146"/>
      <c r="L54" s="146"/>
      <c r="M54" s="146"/>
      <c r="N54" s="146"/>
      <c r="O54" s="146"/>
      <c r="P54" s="12"/>
      <c r="Q54" s="2"/>
      <c r="R54" s="2"/>
      <c r="S54" s="1"/>
    </row>
    <row r="55" spans="3:19" ht="15.75" x14ac:dyDescent="0.25">
      <c r="C55" s="5"/>
      <c r="D55" s="4"/>
      <c r="E55" s="144"/>
      <c r="F55" s="21">
        <v>150</v>
      </c>
      <c r="G55" s="64">
        <f t="shared" si="2"/>
        <v>24.089839447364653</v>
      </c>
      <c r="H55" s="71">
        <f t="shared" si="0"/>
        <v>0</v>
      </c>
      <c r="I55" s="70" t="e">
        <f t="shared" si="1"/>
        <v>#N/A</v>
      </c>
      <c r="J55" s="11"/>
      <c r="K55" s="146"/>
      <c r="L55" s="146"/>
      <c r="M55" s="146"/>
      <c r="N55" s="146"/>
      <c r="O55" s="146"/>
      <c r="P55" s="12"/>
      <c r="Q55" s="2"/>
      <c r="R55" s="2"/>
      <c r="S55" s="1"/>
    </row>
    <row r="56" spans="3:19" ht="15.75" x14ac:dyDescent="0.25">
      <c r="C56" s="5"/>
      <c r="D56" s="4"/>
      <c r="E56" s="144"/>
      <c r="F56" s="21">
        <v>180</v>
      </c>
      <c r="G56" s="64">
        <f t="shared" si="2"/>
        <v>20.650270867952955</v>
      </c>
      <c r="H56" s="71">
        <f t="shared" si="0"/>
        <v>0</v>
      </c>
      <c r="I56" s="70" t="e">
        <f t="shared" si="1"/>
        <v>#N/A</v>
      </c>
      <c r="J56" s="11"/>
      <c r="K56" s="11"/>
      <c r="L56" s="11"/>
      <c r="M56" s="11"/>
      <c r="N56" s="11"/>
      <c r="O56" s="11"/>
      <c r="P56" s="12"/>
      <c r="Q56" s="2"/>
      <c r="R56" s="2"/>
      <c r="S56" s="1"/>
    </row>
    <row r="57" spans="3:19" ht="15.75" x14ac:dyDescent="0.25">
      <c r="C57" s="5"/>
      <c r="D57" s="4"/>
      <c r="E57" s="144"/>
      <c r="F57" s="21">
        <v>210</v>
      </c>
      <c r="G57" s="64">
        <f t="shared" si="2"/>
        <v>18.128243055934288</v>
      </c>
      <c r="H57" s="71">
        <f t="shared" si="0"/>
        <v>0</v>
      </c>
      <c r="I57" s="70" t="e">
        <f>IF(H57-$N$17&lt;0,0,(H57-$N$17)*F57*60/1000)</f>
        <v>#N/A</v>
      </c>
      <c r="J57" s="11"/>
      <c r="K57" s="4"/>
      <c r="L57" s="4"/>
      <c r="M57" s="4"/>
      <c r="N57" s="4"/>
      <c r="O57" s="4"/>
      <c r="P57" s="12"/>
      <c r="Q57" s="2"/>
      <c r="R57" s="2"/>
      <c r="S57" s="1"/>
    </row>
    <row r="58" spans="3:19" ht="15.75" x14ac:dyDescent="0.25">
      <c r="C58" s="5"/>
      <c r="D58" s="4"/>
      <c r="E58" s="144"/>
      <c r="F58" s="21">
        <v>240</v>
      </c>
      <c r="G58" s="64">
        <f t="shared" si="2"/>
        <v>16.193939789645679</v>
      </c>
      <c r="H58" s="71">
        <f t="shared" si="0"/>
        <v>0</v>
      </c>
      <c r="I58" s="65" t="e">
        <f>IF(H58-$N$17&lt;0,0,(H58-$N$17)*F58*60/1000)</f>
        <v>#N/A</v>
      </c>
      <c r="J58" s="11"/>
      <c r="K58" s="4"/>
      <c r="L58" s="4"/>
      <c r="M58" s="4"/>
      <c r="N58" s="4"/>
      <c r="O58" s="4"/>
      <c r="P58" s="12"/>
      <c r="Q58" s="2"/>
      <c r="R58" s="2"/>
      <c r="S58" s="1"/>
    </row>
    <row r="59" spans="3:19" ht="15.75" x14ac:dyDescent="0.25">
      <c r="C59" s="5"/>
      <c r="D59" s="4"/>
      <c r="E59" s="144"/>
      <c r="F59" s="21">
        <v>300</v>
      </c>
      <c r="G59" s="64">
        <f t="shared" si="2"/>
        <v>13.411074010176986</v>
      </c>
      <c r="H59" s="71">
        <f t="shared" si="0"/>
        <v>0</v>
      </c>
      <c r="I59" s="65" t="e">
        <f t="shared" si="1"/>
        <v>#N/A</v>
      </c>
      <c r="J59" s="11"/>
      <c r="K59" s="4"/>
      <c r="L59" s="4"/>
      <c r="M59" s="4"/>
      <c r="N59" s="4"/>
      <c r="O59" s="4"/>
      <c r="P59" s="12"/>
      <c r="Q59" s="2"/>
      <c r="R59" s="2"/>
      <c r="S59" s="1"/>
    </row>
    <row r="60" spans="3:19" ht="15.75" customHeight="1" x14ac:dyDescent="0.25">
      <c r="C60" s="5"/>
      <c r="D60" s="4"/>
      <c r="E60" s="144"/>
      <c r="F60" s="21">
        <v>330</v>
      </c>
      <c r="G60" s="64">
        <f t="shared" si="2"/>
        <v>12.37333411466431</v>
      </c>
      <c r="H60" s="71">
        <f t="shared" si="0"/>
        <v>0</v>
      </c>
      <c r="I60" s="65" t="e">
        <f t="shared" si="1"/>
        <v>#N/A</v>
      </c>
      <c r="J60" s="11"/>
      <c r="K60" s="43" t="s">
        <v>40</v>
      </c>
      <c r="L60" s="44">
        <f ca="1">TODAY()</f>
        <v>45688</v>
      </c>
      <c r="M60" s="11"/>
      <c r="N60" s="11"/>
      <c r="O60" s="11"/>
      <c r="P60" s="12"/>
      <c r="Q60" s="2"/>
      <c r="R60" s="2"/>
      <c r="S60" s="1"/>
    </row>
    <row r="61" spans="3:19" ht="16.5" thickBot="1" x14ac:dyDescent="0.3">
      <c r="C61" s="5"/>
      <c r="D61" s="4"/>
      <c r="E61" s="145"/>
      <c r="F61" s="23">
        <v>360</v>
      </c>
      <c r="G61" s="64">
        <f t="shared" si="2"/>
        <v>11.49622900332843</v>
      </c>
      <c r="H61" s="72">
        <f>$O$28*G61/3600</f>
        <v>0</v>
      </c>
      <c r="I61" s="65" t="e">
        <f>IF(H61-$N$17&lt;0,0,(H61-$N$17)*F61*60/1000)</f>
        <v>#N/A</v>
      </c>
      <c r="J61" s="11"/>
      <c r="K61" s="43" t="s">
        <v>41</v>
      </c>
      <c r="L61" s="45"/>
      <c r="M61" s="11"/>
      <c r="N61" s="11"/>
      <c r="O61" s="11"/>
      <c r="P61" s="12"/>
      <c r="Q61" s="2"/>
      <c r="R61" s="2"/>
      <c r="S61" s="1"/>
    </row>
    <row r="62" spans="3:19" ht="16.5" thickBot="1" x14ac:dyDescent="0.3">
      <c r="C62" s="5"/>
      <c r="D62" s="4"/>
      <c r="E62" s="11"/>
      <c r="F62" s="11"/>
      <c r="G62" s="147" t="s">
        <v>30</v>
      </c>
      <c r="H62" s="148"/>
      <c r="I62" s="73" t="e">
        <f>MAX(I52:I61)</f>
        <v>#N/A</v>
      </c>
      <c r="J62" s="11"/>
      <c r="K62" s="11"/>
      <c r="L62" s="11"/>
      <c r="M62" s="11"/>
      <c r="N62" s="11"/>
      <c r="O62" s="11"/>
      <c r="P62" s="12"/>
      <c r="Q62" s="2"/>
      <c r="R62" s="2"/>
      <c r="S62" s="1"/>
    </row>
    <row r="63" spans="3:19" ht="15.75" x14ac:dyDescent="0.25">
      <c r="C63" s="5"/>
      <c r="D63" s="4"/>
      <c r="E63" s="9"/>
      <c r="F63" s="9"/>
      <c r="G63" s="9"/>
      <c r="H63" s="9"/>
      <c r="I63" s="9"/>
      <c r="J63" s="9"/>
      <c r="K63" s="9"/>
      <c r="L63" s="9"/>
      <c r="M63" s="9"/>
      <c r="N63" s="9"/>
      <c r="O63" s="9"/>
      <c r="P63" s="10"/>
      <c r="Q63" s="3"/>
      <c r="R63" s="2"/>
      <c r="S63" s="1"/>
    </row>
    <row r="64" spans="3:19" ht="30" customHeight="1" x14ac:dyDescent="0.25">
      <c r="C64" s="96"/>
      <c r="D64" s="104"/>
      <c r="E64" s="104"/>
      <c r="F64" s="104"/>
      <c r="G64" s="104"/>
      <c r="H64" s="104"/>
      <c r="I64" s="104"/>
      <c r="J64" s="104"/>
      <c r="K64" s="104"/>
      <c r="L64" s="104"/>
      <c r="M64" s="104"/>
      <c r="N64" s="104"/>
      <c r="O64" s="104"/>
      <c r="P64" s="100"/>
      <c r="Q64" s="4"/>
      <c r="R64" s="2"/>
      <c r="S64" s="1"/>
    </row>
    <row r="65" spans="3:18" ht="20.25" x14ac:dyDescent="0.3">
      <c r="C65" s="96"/>
      <c r="D65" s="101"/>
      <c r="E65" s="105"/>
      <c r="F65" s="105"/>
      <c r="G65" s="105" t="s">
        <v>54</v>
      </c>
      <c r="H65" s="101"/>
      <c r="I65" s="101"/>
      <c r="J65" s="101"/>
      <c r="K65" s="105"/>
      <c r="L65" s="105"/>
      <c r="M65" s="105"/>
      <c r="N65" s="105"/>
      <c r="O65" s="105"/>
      <c r="P65" s="106"/>
      <c r="Q65" s="52"/>
      <c r="R65" s="3"/>
    </row>
    <row r="66" spans="3:18" ht="15.75" thickBot="1" x14ac:dyDescent="0.3">
      <c r="C66" s="96"/>
      <c r="D66" s="97"/>
      <c r="E66" s="97"/>
      <c r="F66" s="97"/>
      <c r="G66" s="97"/>
      <c r="H66" s="101"/>
      <c r="I66" s="101"/>
      <c r="J66" s="97"/>
      <c r="K66" s="97"/>
      <c r="L66" s="97"/>
      <c r="M66" s="97"/>
      <c r="N66" s="97"/>
      <c r="O66" s="97"/>
      <c r="P66" s="100"/>
      <c r="Q66" s="4"/>
      <c r="R66" s="4"/>
    </row>
    <row r="67" spans="3:18" ht="19.5" thickBot="1" x14ac:dyDescent="0.35">
      <c r="C67" s="96"/>
      <c r="D67" s="97"/>
      <c r="E67" s="97"/>
      <c r="F67" s="97"/>
      <c r="G67" s="79" t="s">
        <v>20</v>
      </c>
      <c r="H67" s="84" t="s">
        <v>58</v>
      </c>
      <c r="I67" s="75" t="e">
        <f>N17*0.001</f>
        <v>#N/A</v>
      </c>
      <c r="J67" s="97"/>
      <c r="K67" s="97"/>
      <c r="L67" s="97"/>
      <c r="M67" s="101"/>
      <c r="N67" s="101"/>
      <c r="O67" s="97"/>
      <c r="P67" s="100"/>
      <c r="Q67" s="4"/>
      <c r="R67" s="4"/>
    </row>
    <row r="68" spans="3:18" ht="19.5" thickBot="1" x14ac:dyDescent="0.35">
      <c r="C68" s="96"/>
      <c r="D68" s="97"/>
      <c r="E68" s="97"/>
      <c r="F68" s="101"/>
      <c r="G68" s="80" t="s">
        <v>59</v>
      </c>
      <c r="H68" s="76" t="s">
        <v>42</v>
      </c>
      <c r="I68" s="77">
        <v>0.62</v>
      </c>
      <c r="J68" s="97"/>
      <c r="K68" s="97"/>
      <c r="L68" s="97"/>
      <c r="M68" s="97"/>
      <c r="N68" s="97"/>
      <c r="O68" s="97"/>
      <c r="P68" s="100"/>
      <c r="Q68" s="4"/>
      <c r="R68" s="4"/>
    </row>
    <row r="69" spans="3:18" ht="38.25" thickBot="1" x14ac:dyDescent="0.35">
      <c r="C69" s="101"/>
      <c r="D69" s="101"/>
      <c r="E69" s="102"/>
      <c r="F69" s="101"/>
      <c r="G69" s="83" t="s">
        <v>57</v>
      </c>
      <c r="H69" s="81" t="s">
        <v>43</v>
      </c>
      <c r="I69" s="82">
        <v>1.6</v>
      </c>
      <c r="J69" s="97"/>
      <c r="K69" s="208" t="s">
        <v>45</v>
      </c>
      <c r="L69" s="209"/>
      <c r="M69" s="209"/>
      <c r="N69" s="209"/>
      <c r="O69" s="212" t="e">
        <f>SQRT((4*I70)/ PI())*1000</f>
        <v>#N/A</v>
      </c>
      <c r="P69" s="100"/>
      <c r="Q69" s="4"/>
      <c r="R69" s="4"/>
    </row>
    <row r="70" spans="3:18" ht="19.5" thickBot="1" x14ac:dyDescent="0.35">
      <c r="C70" s="101"/>
      <c r="D70" s="101"/>
      <c r="E70" s="102"/>
      <c r="F70" s="101"/>
      <c r="G70" s="79" t="s">
        <v>56</v>
      </c>
      <c r="H70" s="78" t="s">
        <v>44</v>
      </c>
      <c r="I70" s="75" t="e">
        <f>I67/(I68*SQRT(2*9.81*I69))</f>
        <v>#N/A</v>
      </c>
      <c r="J70" s="97"/>
      <c r="K70" s="210"/>
      <c r="L70" s="211"/>
      <c r="M70" s="211"/>
      <c r="N70" s="211"/>
      <c r="O70" s="213"/>
      <c r="P70" s="100"/>
      <c r="Q70" s="4"/>
      <c r="R70" s="4"/>
    </row>
    <row r="71" spans="3:18" ht="34.5" customHeight="1" thickBot="1" x14ac:dyDescent="0.35">
      <c r="C71" s="101"/>
      <c r="D71" s="101"/>
      <c r="E71" s="103"/>
      <c r="F71" s="101"/>
      <c r="G71" s="101"/>
      <c r="H71" s="101"/>
      <c r="I71" s="97"/>
      <c r="J71" s="97"/>
      <c r="K71" s="97"/>
      <c r="L71" s="97"/>
      <c r="M71" s="97"/>
      <c r="N71" s="97"/>
      <c r="O71" s="97"/>
      <c r="P71" s="100"/>
      <c r="Q71" s="4"/>
      <c r="R71" s="4"/>
    </row>
    <row r="72" spans="3:18" ht="18.75" customHeight="1" x14ac:dyDescent="0.3">
      <c r="C72" s="101"/>
      <c r="D72" s="101"/>
      <c r="E72" s="102"/>
      <c r="F72" s="101"/>
      <c r="G72" s="101"/>
      <c r="H72" s="101"/>
      <c r="I72" s="216" t="s">
        <v>46</v>
      </c>
      <c r="J72" s="217"/>
      <c r="K72" s="217"/>
      <c r="L72" s="217"/>
      <c r="M72" s="217"/>
      <c r="N72" s="218"/>
      <c r="O72" s="214" t="e">
        <f>IF(O69&lt;30,30,O69)</f>
        <v>#N/A</v>
      </c>
      <c r="P72" s="100"/>
      <c r="Q72" s="4"/>
      <c r="R72" s="4"/>
    </row>
    <row r="73" spans="3:18" ht="15.75" customHeight="1" thickBot="1" x14ac:dyDescent="0.3">
      <c r="C73" s="96"/>
      <c r="D73" s="97"/>
      <c r="E73" s="97"/>
      <c r="F73" s="97"/>
      <c r="G73" s="97"/>
      <c r="H73" s="97"/>
      <c r="I73" s="219"/>
      <c r="J73" s="220"/>
      <c r="K73" s="220"/>
      <c r="L73" s="220"/>
      <c r="M73" s="220"/>
      <c r="N73" s="221"/>
      <c r="O73" s="215"/>
      <c r="P73" s="100"/>
      <c r="Q73" s="4"/>
      <c r="R73" s="4"/>
    </row>
    <row r="74" spans="3:18" ht="21" x14ac:dyDescent="0.35">
      <c r="C74" s="96"/>
      <c r="D74" s="97"/>
      <c r="E74" s="97"/>
      <c r="F74" s="97"/>
      <c r="G74" s="97"/>
      <c r="H74" s="97"/>
      <c r="I74" s="98" t="s">
        <v>47</v>
      </c>
      <c r="J74" s="99"/>
      <c r="K74" s="99"/>
      <c r="L74" s="99"/>
      <c r="M74" s="99"/>
      <c r="N74" s="97"/>
      <c r="O74" s="97"/>
      <c r="P74" s="100"/>
      <c r="Q74" s="4"/>
      <c r="R74" s="4"/>
    </row>
    <row r="75" spans="3:18" ht="21" x14ac:dyDescent="0.35">
      <c r="C75" s="96"/>
      <c r="D75" s="97"/>
      <c r="E75" s="97"/>
      <c r="F75" s="97"/>
      <c r="G75" s="97"/>
      <c r="H75" s="97"/>
      <c r="I75" s="101"/>
      <c r="J75" s="99"/>
      <c r="K75" s="99"/>
      <c r="L75" s="99"/>
      <c r="M75" s="99"/>
      <c r="N75" s="97"/>
      <c r="O75" s="97"/>
      <c r="P75" s="100"/>
      <c r="Q75" s="4"/>
      <c r="R75" s="4"/>
    </row>
    <row r="76" spans="3:18" x14ac:dyDescent="0.25">
      <c r="C76" s="101"/>
      <c r="D76" s="101"/>
      <c r="E76" s="101"/>
      <c r="F76" s="101"/>
      <c r="G76" s="101"/>
      <c r="H76" s="101"/>
      <c r="I76" s="101"/>
      <c r="J76" s="101"/>
      <c r="K76" s="101"/>
      <c r="L76" s="101"/>
      <c r="M76" s="101"/>
      <c r="N76" s="101"/>
      <c r="O76" s="101"/>
      <c r="P76" s="101"/>
      <c r="Q76" s="4"/>
      <c r="R76" s="4"/>
    </row>
    <row r="77" spans="3:18" x14ac:dyDescent="0.25">
      <c r="Q77" s="4"/>
      <c r="R77" s="4"/>
    </row>
    <row r="78" spans="3:18" x14ac:dyDescent="0.25">
      <c r="Q78" s="4"/>
      <c r="R78" s="4"/>
    </row>
    <row r="79" spans="3:18" x14ac:dyDescent="0.25">
      <c r="Q79" s="4"/>
      <c r="R79" s="4"/>
    </row>
  </sheetData>
  <sheetProtection algorithmName="SHA-512" hashValue="MNU3g6DmvWNCFqd2Q/Ludh+X/L1S9/HASu9+KE8cxI0oOL1wOwHaenA8PRtnmJXRcXWq0KJwpvRndC+metK16g==" saltValue="DojFNelfICwMK0ccUhD3Gg==" spinCount="100000" sheet="1"/>
  <mergeCells count="41">
    <mergeCell ref="C12:J12"/>
    <mergeCell ref="K12:P12"/>
    <mergeCell ref="C3:P4"/>
    <mergeCell ref="G7:H7"/>
    <mergeCell ref="J7:N9"/>
    <mergeCell ref="G8:H8"/>
    <mergeCell ref="G9:H9"/>
    <mergeCell ref="E14:F14"/>
    <mergeCell ref="G14:G16"/>
    <mergeCell ref="E15:F16"/>
    <mergeCell ref="L15:M15"/>
    <mergeCell ref="E17:F17"/>
    <mergeCell ref="G17:G19"/>
    <mergeCell ref="L17:M17"/>
    <mergeCell ref="E18:F19"/>
    <mergeCell ref="C38:P38"/>
    <mergeCell ref="C23:P23"/>
    <mergeCell ref="F25:G25"/>
    <mergeCell ref="H25:I25"/>
    <mergeCell ref="F26:G26"/>
    <mergeCell ref="H26:I26"/>
    <mergeCell ref="F27:G27"/>
    <mergeCell ref="H27:I27"/>
    <mergeCell ref="F28:G28"/>
    <mergeCell ref="L28:N28"/>
    <mergeCell ref="L30:N31"/>
    <mergeCell ref="O30:O31"/>
    <mergeCell ref="H35:H36"/>
    <mergeCell ref="I72:N73"/>
    <mergeCell ref="O72:O73"/>
    <mergeCell ref="G40:I40"/>
    <mergeCell ref="E42:E46"/>
    <mergeCell ref="G47:H47"/>
    <mergeCell ref="K48:N49"/>
    <mergeCell ref="O48:O49"/>
    <mergeCell ref="G50:I50"/>
    <mergeCell ref="E52:E61"/>
    <mergeCell ref="K53:O55"/>
    <mergeCell ref="G62:H62"/>
    <mergeCell ref="K69:N70"/>
    <mergeCell ref="O69:O70"/>
  </mergeCells>
  <conditionalFormatting sqref="I35">
    <cfRule type="cellIs" dxfId="5" priority="2" operator="notBetween">
      <formula>0.01</formula>
      <formula>-0.01</formula>
    </cfRule>
    <cfRule type="cellIs" dxfId="4" priority="3" operator="between">
      <formula>0.01</formula>
      <formula>-0.01</formula>
    </cfRule>
  </conditionalFormatting>
  <conditionalFormatting sqref="I35:I36">
    <cfRule type="expression" dxfId="3" priority="1">
      <formula>$I$35=0</formula>
    </cfRule>
  </conditionalFormatting>
  <pageMargins left="0.25" right="0.25" top="0.75" bottom="0.75" header="0.3" footer="0.3"/>
  <pageSetup paperSize="9" scale="3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E9321-57F1-4B0F-A89C-BA9BD1B03273}">
  <sheetPr>
    <tabColor theme="1" tint="0.34998626667073579"/>
    <pageSetUpPr fitToPage="1"/>
  </sheetPr>
  <dimension ref="C1:T79"/>
  <sheetViews>
    <sheetView showZeros="0" view="pageBreakPreview" zoomScale="85" zoomScaleNormal="85" zoomScaleSheetLayoutView="85" workbookViewId="0">
      <selection activeCell="K20" sqref="K20"/>
    </sheetView>
  </sheetViews>
  <sheetFormatPr baseColWidth="10" defaultRowHeight="15" x14ac:dyDescent="0.25"/>
  <cols>
    <col min="5" max="5" width="10.42578125" customWidth="1"/>
    <col min="6" max="6" width="29.140625" customWidth="1"/>
    <col min="7" max="7" width="29.28515625" customWidth="1"/>
    <col min="8" max="8" width="20.85546875" customWidth="1"/>
    <col min="9" max="9" width="24" customWidth="1"/>
    <col min="10" max="10" width="19.5703125" customWidth="1"/>
    <col min="11" max="12" width="15.42578125" customWidth="1"/>
    <col min="13" max="13" width="11.7109375" customWidth="1"/>
    <col min="14" max="14" width="25.140625" customWidth="1"/>
    <col min="15" max="15" width="21.28515625" customWidth="1"/>
    <col min="16" max="16" width="12.28515625" customWidth="1"/>
  </cols>
  <sheetData>
    <row r="1" spans="3:20" ht="15.75" thickBot="1" x14ac:dyDescent="0.3">
      <c r="Q1" s="4"/>
      <c r="R1" s="4"/>
    </row>
    <row r="2" spans="3:20" ht="15.75" x14ac:dyDescent="0.25">
      <c r="C2" s="25"/>
      <c r="D2" s="27"/>
      <c r="E2" s="7"/>
      <c r="F2" s="7"/>
      <c r="G2" s="7"/>
      <c r="H2" s="7"/>
      <c r="I2" s="7"/>
      <c r="J2" s="7"/>
      <c r="K2" s="7"/>
      <c r="L2" s="7"/>
      <c r="M2" s="7"/>
      <c r="N2" s="7"/>
      <c r="O2" s="7"/>
      <c r="P2" s="8"/>
      <c r="Q2" s="2"/>
      <c r="R2" s="2"/>
    </row>
    <row r="3" spans="3:20" ht="20.25" customHeight="1" x14ac:dyDescent="0.25">
      <c r="C3" s="187" t="s">
        <v>21</v>
      </c>
      <c r="D3" s="188"/>
      <c r="E3" s="188"/>
      <c r="F3" s="188"/>
      <c r="G3" s="188"/>
      <c r="H3" s="188"/>
      <c r="I3" s="188"/>
      <c r="J3" s="188"/>
      <c r="K3" s="188"/>
      <c r="L3" s="188"/>
      <c r="M3" s="188"/>
      <c r="N3" s="188"/>
      <c r="O3" s="188"/>
      <c r="P3" s="189"/>
      <c r="Q3" s="4"/>
      <c r="R3" s="4"/>
    </row>
    <row r="4" spans="3:20" ht="15.75" customHeight="1" x14ac:dyDescent="0.25">
      <c r="C4" s="187"/>
      <c r="D4" s="188"/>
      <c r="E4" s="188"/>
      <c r="F4" s="188"/>
      <c r="G4" s="188"/>
      <c r="H4" s="188"/>
      <c r="I4" s="188"/>
      <c r="J4" s="188"/>
      <c r="K4" s="188"/>
      <c r="L4" s="188"/>
      <c r="M4" s="188"/>
      <c r="N4" s="188"/>
      <c r="O4" s="188"/>
      <c r="P4" s="189"/>
      <c r="Q4" s="4"/>
      <c r="R4" s="4"/>
    </row>
    <row r="5" spans="3:20" ht="15.75" x14ac:dyDescent="0.25">
      <c r="C5" s="5"/>
      <c r="D5" s="4"/>
      <c r="E5" s="9"/>
      <c r="F5" s="9"/>
      <c r="G5" s="9"/>
      <c r="H5" s="9"/>
      <c r="I5" s="9"/>
      <c r="J5" s="9"/>
      <c r="K5" s="4"/>
      <c r="L5" s="4"/>
      <c r="M5" s="4"/>
      <c r="N5" s="9"/>
      <c r="O5" s="9"/>
      <c r="P5" s="10"/>
      <c r="Q5" s="4"/>
      <c r="R5" s="4"/>
    </row>
    <row r="6" spans="3:20" ht="16.5" customHeight="1" thickBot="1" x14ac:dyDescent="0.3">
      <c r="C6" s="5"/>
      <c r="D6" s="4"/>
      <c r="E6" s="9"/>
      <c r="F6" s="9"/>
      <c r="G6" s="9"/>
      <c r="H6" s="9"/>
      <c r="I6" s="9"/>
      <c r="J6" s="9"/>
      <c r="K6" s="4"/>
      <c r="L6" s="4"/>
      <c r="M6" s="4"/>
      <c r="N6" s="4"/>
      <c r="O6" s="9"/>
      <c r="P6" s="10"/>
      <c r="Q6" s="4"/>
      <c r="R6" s="4"/>
      <c r="S6" s="1"/>
    </row>
    <row r="7" spans="3:20" ht="18.75" customHeight="1" x14ac:dyDescent="0.25">
      <c r="C7" s="5"/>
      <c r="D7" s="4"/>
      <c r="E7" s="9"/>
      <c r="F7" s="40" t="s">
        <v>10</v>
      </c>
      <c r="G7" s="249">
        <f>'PLUIE DE RETOUR 10 ANS '!G7:H7</f>
        <v>0</v>
      </c>
      <c r="H7" s="250"/>
      <c r="I7" s="11"/>
      <c r="J7" s="192" t="s">
        <v>66</v>
      </c>
      <c r="K7" s="193"/>
      <c r="L7" s="193"/>
      <c r="M7" s="193"/>
      <c r="N7" s="194"/>
      <c r="O7" s="11"/>
      <c r="P7" s="12"/>
      <c r="Q7" s="2"/>
      <c r="R7" s="2"/>
      <c r="S7" s="1"/>
    </row>
    <row r="8" spans="3:20" ht="15.75" customHeight="1" x14ac:dyDescent="0.25">
      <c r="C8" s="5"/>
      <c r="D8" s="4"/>
      <c r="E8" s="9"/>
      <c r="F8" s="41" t="s">
        <v>11</v>
      </c>
      <c r="G8" s="251">
        <f>'PLUIE DE RETOUR 10 ANS '!G8:H8</f>
        <v>0</v>
      </c>
      <c r="H8" s="252"/>
      <c r="I8" s="11"/>
      <c r="J8" s="195"/>
      <c r="K8" s="196"/>
      <c r="L8" s="196"/>
      <c r="M8" s="196"/>
      <c r="N8" s="197"/>
      <c r="O8" s="11"/>
      <c r="P8" s="12"/>
      <c r="Q8" s="2"/>
      <c r="R8" s="2"/>
      <c r="S8" s="1"/>
    </row>
    <row r="9" spans="3:20" ht="16.5" customHeight="1" thickBot="1" x14ac:dyDescent="0.3">
      <c r="C9" s="5"/>
      <c r="D9" s="4"/>
      <c r="E9" s="9"/>
      <c r="F9" s="42" t="s">
        <v>12</v>
      </c>
      <c r="G9" s="253">
        <f>'PLUIE DE RETOUR 10 ANS '!G9:H9</f>
        <v>0</v>
      </c>
      <c r="H9" s="254"/>
      <c r="I9" s="11"/>
      <c r="J9" s="198"/>
      <c r="K9" s="199"/>
      <c r="L9" s="199"/>
      <c r="M9" s="199"/>
      <c r="N9" s="200"/>
      <c r="O9" s="11"/>
      <c r="P9" s="12"/>
      <c r="Q9" s="2"/>
      <c r="R9" s="2"/>
      <c r="S9" s="1"/>
    </row>
    <row r="10" spans="3:20" ht="18.75" x14ac:dyDescent="0.25">
      <c r="C10" s="5"/>
      <c r="D10" s="28"/>
      <c r="E10" s="29"/>
      <c r="F10" s="30"/>
      <c r="G10" s="30"/>
      <c r="H10" s="30"/>
      <c r="I10" s="31"/>
      <c r="J10" s="31"/>
      <c r="K10" s="31"/>
      <c r="L10" s="32"/>
      <c r="M10" s="32"/>
      <c r="N10" s="32"/>
      <c r="O10" s="31"/>
      <c r="P10" s="12"/>
      <c r="Q10" s="2"/>
      <c r="R10" s="2"/>
      <c r="S10" s="1"/>
    </row>
    <row r="11" spans="3:20" ht="15.75" x14ac:dyDescent="0.25">
      <c r="C11" s="5"/>
      <c r="D11" s="4"/>
      <c r="E11" s="9"/>
      <c r="F11" s="9"/>
      <c r="G11" s="9"/>
      <c r="H11" s="9"/>
      <c r="I11" s="9"/>
      <c r="J11" s="9"/>
      <c r="K11" s="9"/>
      <c r="L11" s="9"/>
      <c r="M11" s="9"/>
      <c r="N11" s="9"/>
      <c r="O11" s="9"/>
      <c r="P11" s="10"/>
      <c r="Q11" s="4"/>
      <c r="R11" s="4"/>
      <c r="T11" s="1"/>
    </row>
    <row r="12" spans="3:20" ht="15.75" x14ac:dyDescent="0.25">
      <c r="C12" s="222" t="s">
        <v>0</v>
      </c>
      <c r="D12" s="223"/>
      <c r="E12" s="223"/>
      <c r="F12" s="223"/>
      <c r="G12" s="223"/>
      <c r="H12" s="223"/>
      <c r="I12" s="223"/>
      <c r="J12" s="223"/>
      <c r="K12" s="223" t="s">
        <v>20</v>
      </c>
      <c r="L12" s="224"/>
      <c r="M12" s="224"/>
      <c r="N12" s="224"/>
      <c r="O12" s="224"/>
      <c r="P12" s="225"/>
      <c r="Q12" s="2"/>
      <c r="R12" s="2"/>
      <c r="S12" s="1"/>
    </row>
    <row r="13" spans="3:20" ht="16.5" thickBot="1" x14ac:dyDescent="0.3">
      <c r="C13" s="5"/>
      <c r="D13" s="4"/>
      <c r="E13" s="11"/>
      <c r="F13" s="11"/>
      <c r="G13" s="11"/>
      <c r="H13" s="11"/>
      <c r="I13" s="11"/>
      <c r="J13" s="9"/>
      <c r="K13" s="9"/>
      <c r="L13" s="9"/>
      <c r="M13" s="11"/>
      <c r="N13" s="11"/>
      <c r="O13" s="11"/>
      <c r="P13" s="12"/>
      <c r="Q13" s="2"/>
      <c r="R13" s="2"/>
      <c r="S13" s="1"/>
    </row>
    <row r="14" spans="3:20" ht="16.5" thickBot="1" x14ac:dyDescent="0.3">
      <c r="C14" s="5"/>
      <c r="D14" s="4"/>
      <c r="E14" s="228" t="s">
        <v>17</v>
      </c>
      <c r="F14" s="229"/>
      <c r="G14" s="230" t="s">
        <v>18</v>
      </c>
      <c r="H14" s="54" t="s">
        <v>1</v>
      </c>
      <c r="I14" s="55" t="s">
        <v>67</v>
      </c>
      <c r="J14" s="9"/>
      <c r="K14" s="9"/>
      <c r="L14" s="9"/>
      <c r="M14" s="11"/>
      <c r="N14" s="15" t="s">
        <v>9</v>
      </c>
      <c r="O14" s="11"/>
      <c r="P14" s="12"/>
      <c r="Q14" s="2"/>
      <c r="R14" s="4"/>
      <c r="S14" s="1"/>
    </row>
    <row r="15" spans="3:20" ht="16.5" thickBot="1" x14ac:dyDescent="0.3">
      <c r="C15" s="35"/>
      <c r="D15" s="4"/>
      <c r="E15" s="233" t="s">
        <v>55</v>
      </c>
      <c r="F15" s="234"/>
      <c r="G15" s="231"/>
      <c r="H15" s="13" t="s">
        <v>3</v>
      </c>
      <c r="I15" s="14">
        <v>324</v>
      </c>
      <c r="J15" s="11"/>
      <c r="K15" s="11"/>
      <c r="L15" s="237" t="s">
        <v>16</v>
      </c>
      <c r="M15" s="238"/>
      <c r="N15" s="95" t="e">
        <f>'PLUIE DE RETOUR 10 ANS '!N15</f>
        <v>#N/A</v>
      </c>
      <c r="O15" s="4"/>
      <c r="P15" s="12"/>
      <c r="Q15" s="2"/>
      <c r="R15" s="2"/>
      <c r="S15" s="1"/>
    </row>
    <row r="16" spans="3:20" ht="16.5" thickBot="1" x14ac:dyDescent="0.3">
      <c r="C16" s="35"/>
      <c r="D16" s="4"/>
      <c r="E16" s="235"/>
      <c r="F16" s="236"/>
      <c r="G16" s="232"/>
      <c r="H16" s="16" t="s">
        <v>4</v>
      </c>
      <c r="I16" s="17">
        <v>0.32600000000000001</v>
      </c>
      <c r="J16" s="9"/>
      <c r="K16" s="9"/>
      <c r="L16" s="9"/>
      <c r="M16" s="11"/>
      <c r="N16" s="11"/>
      <c r="O16" s="4"/>
      <c r="P16" s="12"/>
      <c r="Q16" s="2"/>
      <c r="R16" s="2"/>
      <c r="S16" s="1"/>
    </row>
    <row r="17" spans="3:19" ht="15.75" customHeight="1" thickBot="1" x14ac:dyDescent="0.3">
      <c r="C17" s="4"/>
      <c r="D17" s="4"/>
      <c r="E17" s="228" t="s">
        <v>19</v>
      </c>
      <c r="F17" s="229"/>
      <c r="G17" s="230" t="s">
        <v>18</v>
      </c>
      <c r="H17" s="54" t="s">
        <v>5</v>
      </c>
      <c r="I17" s="55" t="s">
        <v>67</v>
      </c>
      <c r="J17" s="9"/>
      <c r="K17" s="9"/>
      <c r="L17" s="237" t="s">
        <v>29</v>
      </c>
      <c r="M17" s="238"/>
      <c r="N17" s="74" t="e">
        <f>H27/10000*N15</f>
        <v>#N/A</v>
      </c>
      <c r="O17" s="4"/>
      <c r="P17" s="12"/>
      <c r="Q17" s="2"/>
      <c r="R17" s="2"/>
      <c r="S17" s="1"/>
    </row>
    <row r="18" spans="3:19" ht="15.75" customHeight="1" x14ac:dyDescent="0.25">
      <c r="C18" s="58"/>
      <c r="D18" s="4"/>
      <c r="E18" s="233" t="s">
        <v>55</v>
      </c>
      <c r="F18" s="240"/>
      <c r="G18" s="231"/>
      <c r="H18" s="33" t="s">
        <v>3</v>
      </c>
      <c r="I18" s="18">
        <v>2101</v>
      </c>
      <c r="J18" s="9"/>
      <c r="K18" s="9"/>
      <c r="L18" s="9"/>
      <c r="M18" s="11"/>
      <c r="N18" s="11"/>
      <c r="O18" s="4"/>
      <c r="P18" s="12"/>
      <c r="Q18" s="2"/>
      <c r="R18" s="2"/>
      <c r="S18" s="1"/>
    </row>
    <row r="19" spans="3:19" ht="16.5" thickBot="1" x14ac:dyDescent="0.3">
      <c r="C19" s="58"/>
      <c r="D19" s="4"/>
      <c r="E19" s="241"/>
      <c r="F19" s="242"/>
      <c r="G19" s="239"/>
      <c r="H19" s="34" t="s">
        <v>4</v>
      </c>
      <c r="I19" s="19">
        <v>0.86699999999999999</v>
      </c>
      <c r="J19" s="9"/>
      <c r="K19" s="9"/>
      <c r="L19" s="4"/>
      <c r="M19" s="4"/>
      <c r="N19" s="4"/>
      <c r="O19" s="4"/>
      <c r="P19" s="12"/>
      <c r="Q19" s="2"/>
      <c r="R19" s="2"/>
      <c r="S19" s="1"/>
    </row>
    <row r="20" spans="3:19" ht="15.75" x14ac:dyDescent="0.25">
      <c r="C20" s="4"/>
      <c r="D20" s="4"/>
      <c r="E20" s="11"/>
      <c r="F20" s="11"/>
      <c r="G20" s="11"/>
      <c r="H20" s="11"/>
      <c r="I20" s="11"/>
      <c r="J20" s="9"/>
      <c r="K20" s="9"/>
      <c r="L20" s="9"/>
      <c r="M20" s="9"/>
      <c r="N20" s="9"/>
      <c r="O20" s="11"/>
      <c r="P20" s="12"/>
      <c r="Q20" s="2"/>
      <c r="R20" s="2"/>
      <c r="S20" s="1"/>
    </row>
    <row r="21" spans="3:19" ht="15.75" x14ac:dyDescent="0.25">
      <c r="C21" s="5"/>
      <c r="D21" s="28"/>
      <c r="E21" s="31"/>
      <c r="F21" s="31"/>
      <c r="G21" s="31"/>
      <c r="H21" s="31"/>
      <c r="I21" s="31"/>
      <c r="J21" s="31"/>
      <c r="K21" s="31"/>
      <c r="L21" s="29"/>
      <c r="M21" s="29"/>
      <c r="N21" s="29"/>
      <c r="O21" s="31"/>
      <c r="P21" s="12"/>
      <c r="Q21" s="2"/>
      <c r="R21" s="2"/>
      <c r="S21" s="1"/>
    </row>
    <row r="22" spans="3:19" ht="15.75" x14ac:dyDescent="0.25">
      <c r="C22" s="5"/>
      <c r="D22" s="4"/>
      <c r="E22" s="11"/>
      <c r="F22" s="11"/>
      <c r="G22" s="11"/>
      <c r="H22" s="11"/>
      <c r="I22" s="11"/>
      <c r="J22" s="11"/>
      <c r="K22" s="11"/>
      <c r="L22" s="9"/>
      <c r="M22" s="9"/>
      <c r="N22" s="9"/>
      <c r="O22" s="11"/>
      <c r="P22" s="12"/>
      <c r="Q22" s="2"/>
      <c r="R22" s="2"/>
      <c r="S22" s="1"/>
    </row>
    <row r="23" spans="3:19" ht="15.75" customHeight="1" x14ac:dyDescent="0.3">
      <c r="C23" s="162" t="s">
        <v>14</v>
      </c>
      <c r="D23" s="163"/>
      <c r="E23" s="163"/>
      <c r="F23" s="163"/>
      <c r="G23" s="163"/>
      <c r="H23" s="163"/>
      <c r="I23" s="163"/>
      <c r="J23" s="163"/>
      <c r="K23" s="163"/>
      <c r="L23" s="163"/>
      <c r="M23" s="163"/>
      <c r="N23" s="163"/>
      <c r="O23" s="163"/>
      <c r="P23" s="164"/>
      <c r="Q23" s="2"/>
      <c r="R23" s="2"/>
      <c r="S23" s="1"/>
    </row>
    <row r="24" spans="3:19" x14ac:dyDescent="0.25">
      <c r="C24" s="5"/>
      <c r="D24" s="4"/>
      <c r="E24" s="4"/>
      <c r="F24" s="4"/>
      <c r="G24" s="4"/>
      <c r="H24" s="4"/>
      <c r="I24" s="4"/>
      <c r="J24" s="4"/>
      <c r="K24" s="4"/>
      <c r="L24" s="4"/>
      <c r="M24" s="4"/>
      <c r="N24" s="4"/>
      <c r="O24" s="4"/>
      <c r="P24" s="51"/>
      <c r="Q24" s="2"/>
      <c r="R24" s="2"/>
      <c r="S24" s="1"/>
    </row>
    <row r="25" spans="3:19" ht="16.5" thickBot="1" x14ac:dyDescent="0.3">
      <c r="C25" s="5"/>
      <c r="D25" s="4"/>
      <c r="E25" s="11"/>
      <c r="F25" s="180"/>
      <c r="G25" s="180"/>
      <c r="H25" s="181"/>
      <c r="I25" s="181"/>
      <c r="J25" s="11"/>
      <c r="K25" s="11"/>
      <c r="L25" s="11"/>
      <c r="M25" s="11"/>
      <c r="N25" s="11"/>
      <c r="O25" s="11"/>
      <c r="P25" s="12"/>
      <c r="Q25" s="2"/>
      <c r="R25" s="2"/>
      <c r="S25" s="1"/>
    </row>
    <row r="26" spans="3:19" ht="18.75" thickBot="1" x14ac:dyDescent="0.3">
      <c r="C26" s="5"/>
      <c r="D26" s="4"/>
      <c r="E26" s="11"/>
      <c r="F26" s="180"/>
      <c r="G26" s="182"/>
      <c r="H26" s="183"/>
      <c r="I26" s="184"/>
      <c r="J26" s="4"/>
      <c r="K26" s="4"/>
      <c r="L26" s="93"/>
      <c r="M26" s="93"/>
      <c r="N26" s="93"/>
      <c r="O26" s="93"/>
      <c r="P26" s="12"/>
      <c r="Q26" s="2"/>
      <c r="R26" s="2"/>
      <c r="S26" s="1"/>
    </row>
    <row r="27" spans="3:19" ht="24" customHeight="1" thickBot="1" x14ac:dyDescent="0.3">
      <c r="C27" s="5"/>
      <c r="D27" s="4"/>
      <c r="E27" s="11"/>
      <c r="F27" s="243" t="s">
        <v>48</v>
      </c>
      <c r="G27" s="244"/>
      <c r="H27" s="255">
        <f>'PLUIE DE RETOUR 10 ANS '!H27:I27</f>
        <v>0</v>
      </c>
      <c r="I27" s="256"/>
      <c r="J27" s="4"/>
      <c r="K27" s="4"/>
      <c r="L27" s="94"/>
      <c r="M27" s="94"/>
      <c r="N27" s="94"/>
      <c r="O27" s="94"/>
      <c r="P27" s="12"/>
      <c r="Q27" s="2"/>
      <c r="R27" s="2"/>
      <c r="S27" s="1"/>
    </row>
    <row r="28" spans="3:19" ht="47.25" customHeight="1" thickBot="1" x14ac:dyDescent="0.3">
      <c r="C28" s="5"/>
      <c r="D28" s="4"/>
      <c r="E28" s="11"/>
      <c r="F28" s="169" t="s">
        <v>34</v>
      </c>
      <c r="G28" s="170"/>
      <c r="H28" s="49" t="s">
        <v>36</v>
      </c>
      <c r="I28" s="50" t="s">
        <v>37</v>
      </c>
      <c r="J28" s="4"/>
      <c r="K28" s="4"/>
      <c r="L28" s="171" t="s">
        <v>35</v>
      </c>
      <c r="M28" s="172"/>
      <c r="N28" s="173"/>
      <c r="O28" s="39">
        <f>H30*I30+H31*I31+H32*I32+H33*I33+H34*I34+H29*I29</f>
        <v>0</v>
      </c>
      <c r="P28" s="12"/>
      <c r="Q28" s="2"/>
      <c r="R28" s="2"/>
      <c r="S28" s="1"/>
    </row>
    <row r="29" spans="3:19" ht="18.75" customHeight="1" thickBot="1" x14ac:dyDescent="0.3">
      <c r="C29" s="5"/>
      <c r="D29" s="4"/>
      <c r="E29" s="11"/>
      <c r="F29" s="85">
        <f>SUM(I29:I34)</f>
        <v>0</v>
      </c>
      <c r="G29" s="117">
        <f>'PLUIE DE RETOUR 10 ANS '!G29</f>
        <v>0</v>
      </c>
      <c r="H29" s="120">
        <f>'PLUIE DE RETOUR 10 ANS '!H29</f>
        <v>0</v>
      </c>
      <c r="I29" s="114">
        <f>'PLUIE DE RETOUR 10 ANS '!I29</f>
        <v>0</v>
      </c>
      <c r="J29" s="4"/>
      <c r="K29" s="4"/>
      <c r="L29" s="4"/>
      <c r="M29" s="4"/>
      <c r="N29" s="4"/>
      <c r="O29" s="4"/>
      <c r="P29" s="12"/>
      <c r="Q29" s="2"/>
      <c r="R29" s="2"/>
      <c r="S29" s="1"/>
    </row>
    <row r="30" spans="3:19" ht="15.75" x14ac:dyDescent="0.25">
      <c r="C30" s="5"/>
      <c r="D30" s="4"/>
      <c r="E30" s="11"/>
      <c r="F30" s="88"/>
      <c r="G30" s="118" t="str">
        <f>'PLUIE DE RETOUR 10 ANS '!G30</f>
        <v xml:space="preserve">Toiture </v>
      </c>
      <c r="H30" s="121">
        <f>'PLUIE DE RETOUR 10 ANS '!H30</f>
        <v>0.9</v>
      </c>
      <c r="I30" s="115">
        <f>'PLUIE DE RETOUR 10 ANS '!I30</f>
        <v>0</v>
      </c>
      <c r="J30" s="4"/>
      <c r="K30" s="4"/>
      <c r="L30" s="174" t="s">
        <v>38</v>
      </c>
      <c r="M30" s="175"/>
      <c r="N30" s="176"/>
      <c r="O30" s="226">
        <f>IF(SUM(I29:I34)&gt;0, ((H29*I29)+(H30*I30)+(H32*I32)+(H31*I31)+(H33*I33)+(H34*I34))/SUM(I29:I34), 0)</f>
        <v>0</v>
      </c>
      <c r="P30" s="12"/>
      <c r="Q30" s="2"/>
      <c r="R30" s="2"/>
      <c r="S30" s="1"/>
    </row>
    <row r="31" spans="3:19" ht="16.5" customHeight="1" thickBot="1" x14ac:dyDescent="0.3">
      <c r="C31" s="5"/>
      <c r="D31" s="4"/>
      <c r="E31" s="11"/>
      <c r="F31" s="89"/>
      <c r="G31" s="118" t="str">
        <f>'PLUIE DE RETOUR 10 ANS '!G31</f>
        <v>Voirie et terrasse</v>
      </c>
      <c r="H31" s="121">
        <f>'PLUIE DE RETOUR 10 ANS '!H31</f>
        <v>0.9</v>
      </c>
      <c r="I31" s="115">
        <f>'PLUIE DE RETOUR 10 ANS '!I31</f>
        <v>0</v>
      </c>
      <c r="J31" s="4"/>
      <c r="K31" s="4"/>
      <c r="L31" s="177"/>
      <c r="M31" s="178"/>
      <c r="N31" s="179"/>
      <c r="O31" s="227"/>
      <c r="P31" s="12"/>
      <c r="Q31" s="2"/>
      <c r="R31" s="2"/>
      <c r="S31" s="1"/>
    </row>
    <row r="32" spans="3:19" ht="16.5" customHeight="1" x14ac:dyDescent="0.25">
      <c r="C32" s="5"/>
      <c r="D32" s="4"/>
      <c r="E32" s="11"/>
      <c r="F32" s="89"/>
      <c r="G32" s="118" t="str">
        <f>'PLUIE DE RETOUR 10 ANS '!G32</f>
        <v>Tout venant compacté</v>
      </c>
      <c r="H32" s="121">
        <f>'PLUIE DE RETOUR 10 ANS '!H32</f>
        <v>0.55000000000000004</v>
      </c>
      <c r="I32" s="115">
        <f>'PLUIE DE RETOUR 10 ANS '!I32</f>
        <v>0</v>
      </c>
      <c r="J32" s="4"/>
      <c r="K32" s="4"/>
      <c r="L32" s="56"/>
      <c r="M32" s="56"/>
      <c r="N32" s="56"/>
      <c r="O32" s="59"/>
      <c r="P32" s="12"/>
      <c r="Q32" s="2"/>
      <c r="R32" s="2"/>
      <c r="S32" s="1"/>
    </row>
    <row r="33" spans="3:19" ht="15.75" x14ac:dyDescent="0.25">
      <c r="C33" s="5"/>
      <c r="D33" s="4"/>
      <c r="E33" s="11"/>
      <c r="F33" s="89"/>
      <c r="G33" s="118" t="str">
        <f>'PLUIE DE RETOUR 10 ANS '!G33</f>
        <v>toit plat végétalisé</v>
      </c>
      <c r="H33" s="121">
        <f>'PLUIE DE RETOUR 10 ANS '!H33</f>
        <v>0.65</v>
      </c>
      <c r="I33" s="115">
        <f>'PLUIE DE RETOUR 10 ANS '!I33</f>
        <v>0</v>
      </c>
      <c r="J33" s="4"/>
      <c r="K33" s="4"/>
      <c r="L33" s="4"/>
      <c r="M33" s="4"/>
      <c r="N33" s="4"/>
      <c r="O33" s="11"/>
      <c r="P33" s="12"/>
      <c r="Q33" s="2"/>
      <c r="R33" s="2"/>
      <c r="S33" s="1"/>
    </row>
    <row r="34" spans="3:19" ht="32.25" thickBot="1" x14ac:dyDescent="0.3">
      <c r="C34" s="5"/>
      <c r="D34" s="4"/>
      <c r="E34" s="11"/>
      <c r="F34" s="89"/>
      <c r="G34" s="119" t="str">
        <f>'PLUIE DE RETOUR 10 ANS '!G34</f>
        <v>Espaces verts et assimilés</v>
      </c>
      <c r="H34" s="122">
        <f>'PLUIE DE RETOUR 10 ANS '!H34</f>
        <v>0.2</v>
      </c>
      <c r="I34" s="116">
        <f>'PLUIE DE RETOUR 10 ANS '!I34</f>
        <v>0</v>
      </c>
      <c r="J34" s="4"/>
      <c r="K34" s="4"/>
      <c r="L34" s="4"/>
      <c r="M34" s="4"/>
      <c r="N34" s="4"/>
      <c r="O34" s="11"/>
      <c r="P34" s="12"/>
      <c r="Q34" s="2"/>
      <c r="R34" s="2"/>
      <c r="S34" s="1"/>
    </row>
    <row r="35" spans="3:19" ht="15.75" customHeight="1" x14ac:dyDescent="0.25">
      <c r="C35" s="5"/>
      <c r="D35" s="4"/>
      <c r="E35" s="11"/>
      <c r="F35" s="89"/>
      <c r="G35" s="91"/>
      <c r="H35" s="141" t="s">
        <v>60</v>
      </c>
      <c r="I35" s="86" t="e">
        <f>I36/H27</f>
        <v>#DIV/0!</v>
      </c>
      <c r="K35" s="4"/>
      <c r="L35" s="4"/>
      <c r="M35" s="4"/>
      <c r="N35" s="4"/>
      <c r="O35" s="11"/>
      <c r="P35" s="12"/>
      <c r="Q35" s="2"/>
      <c r="R35" s="2"/>
      <c r="S35" s="1"/>
    </row>
    <row r="36" spans="3:19" ht="16.5" customHeight="1" x14ac:dyDescent="0.25">
      <c r="C36" s="5"/>
      <c r="D36" s="28"/>
      <c r="E36" s="31"/>
      <c r="F36" s="90"/>
      <c r="G36" s="92"/>
      <c r="H36" s="142"/>
      <c r="I36" s="87">
        <f>H27-F29</f>
        <v>0</v>
      </c>
      <c r="J36" s="38"/>
      <c r="K36" s="31"/>
      <c r="L36" s="31"/>
      <c r="M36" s="31"/>
      <c r="N36" s="31"/>
      <c r="O36" s="31"/>
      <c r="P36" s="12"/>
      <c r="Q36" s="2"/>
      <c r="R36" s="2"/>
      <c r="S36" s="1"/>
    </row>
    <row r="37" spans="3:19" ht="15.75" x14ac:dyDescent="0.25">
      <c r="C37" s="5"/>
      <c r="D37" s="4"/>
      <c r="E37" s="11"/>
      <c r="F37" s="9"/>
      <c r="G37" s="36"/>
      <c r="H37" s="9"/>
      <c r="I37" s="11"/>
      <c r="J37" s="9"/>
      <c r="K37" s="11"/>
      <c r="L37" s="37"/>
      <c r="M37" s="11"/>
      <c r="N37" s="9"/>
      <c r="O37" s="11"/>
      <c r="P37" s="12"/>
      <c r="Q37" s="2"/>
      <c r="R37" s="2"/>
      <c r="S37" s="1"/>
    </row>
    <row r="38" spans="3:19" ht="20.25" x14ac:dyDescent="0.3">
      <c r="C38" s="162" t="s">
        <v>13</v>
      </c>
      <c r="D38" s="163"/>
      <c r="E38" s="163"/>
      <c r="F38" s="163"/>
      <c r="G38" s="163"/>
      <c r="H38" s="163"/>
      <c r="I38" s="163"/>
      <c r="J38" s="163"/>
      <c r="K38" s="163"/>
      <c r="L38" s="163"/>
      <c r="M38" s="163"/>
      <c r="N38" s="163"/>
      <c r="O38" s="163"/>
      <c r="P38" s="164"/>
      <c r="Q38" s="2"/>
      <c r="R38" s="2"/>
      <c r="S38" s="1"/>
    </row>
    <row r="39" spans="3:19" ht="16.5" thickBot="1" x14ac:dyDescent="0.3">
      <c r="C39" s="5"/>
      <c r="D39" s="4"/>
      <c r="E39" s="11"/>
      <c r="F39" s="11"/>
      <c r="G39" s="57"/>
      <c r="H39" s="57"/>
      <c r="I39" s="57"/>
      <c r="J39" s="11" t="s">
        <v>39</v>
      </c>
      <c r="K39" s="11"/>
      <c r="L39" s="11"/>
      <c r="M39" s="11"/>
      <c r="N39" s="11"/>
      <c r="O39" s="11"/>
      <c r="P39" s="12"/>
      <c r="Q39" s="2"/>
      <c r="R39" s="2"/>
      <c r="S39" s="1"/>
    </row>
    <row r="40" spans="3:19" ht="16.5" thickBot="1" x14ac:dyDescent="0.3">
      <c r="C40" s="5"/>
      <c r="D40" s="4"/>
      <c r="E40" s="11"/>
      <c r="F40" s="11"/>
      <c r="G40" s="149" t="s">
        <v>68</v>
      </c>
      <c r="H40" s="150"/>
      <c r="I40" s="151"/>
      <c r="J40" s="11"/>
      <c r="K40" s="11"/>
      <c r="L40" s="11"/>
      <c r="M40" s="11"/>
      <c r="N40" s="11"/>
      <c r="O40" s="11"/>
      <c r="P40" s="12"/>
      <c r="Q40" s="2"/>
      <c r="R40" s="2"/>
      <c r="S40" s="1"/>
    </row>
    <row r="41" spans="3:19" ht="16.5" thickBot="1" x14ac:dyDescent="0.3">
      <c r="C41" s="5"/>
      <c r="D41" s="4"/>
      <c r="E41" s="11"/>
      <c r="F41" s="6" t="s">
        <v>15</v>
      </c>
      <c r="G41" s="62" t="s">
        <v>7</v>
      </c>
      <c r="H41" s="62" t="s">
        <v>8</v>
      </c>
      <c r="I41" s="63" t="s">
        <v>31</v>
      </c>
      <c r="J41" s="11"/>
      <c r="K41" s="11"/>
      <c r="L41" s="9"/>
      <c r="M41" s="11"/>
      <c r="N41" s="11"/>
      <c r="O41" s="11"/>
      <c r="P41" s="12"/>
      <c r="Q41" s="2"/>
      <c r="R41" s="2"/>
      <c r="S41" s="1"/>
    </row>
    <row r="42" spans="3:19" ht="15.75" x14ac:dyDescent="0.25">
      <c r="C42" s="5"/>
      <c r="D42" s="4"/>
      <c r="E42" s="143" t="s">
        <v>22</v>
      </c>
      <c r="F42" s="20">
        <v>6</v>
      </c>
      <c r="G42" s="64">
        <f>$I$15*(F42^-$I$16)</f>
        <v>180.6623697512411</v>
      </c>
      <c r="H42" s="64">
        <f>$O$28*(G42/3600)</f>
        <v>0</v>
      </c>
      <c r="I42" s="65" t="e">
        <f>IF(H42-$N$17&lt;0,0,(H42-$N$17)*F42*60/1000)</f>
        <v>#N/A</v>
      </c>
      <c r="J42" s="11"/>
      <c r="K42" s="11"/>
      <c r="L42" s="11"/>
      <c r="M42" s="11"/>
      <c r="N42" s="11"/>
      <c r="O42" s="11"/>
      <c r="P42" s="12"/>
      <c r="Q42" s="2"/>
      <c r="R42" s="2"/>
      <c r="S42" s="1"/>
    </row>
    <row r="43" spans="3:19" ht="31.5" customHeight="1" x14ac:dyDescent="0.25">
      <c r="C43" s="5"/>
      <c r="D43" s="4"/>
      <c r="E43" s="144"/>
      <c r="F43" s="21">
        <v>12</v>
      </c>
      <c r="G43" s="66">
        <f>$I$15*(F43^-$I$16)</f>
        <v>144.12254548167198</v>
      </c>
      <c r="H43" s="66">
        <f>$O$28*(G43/3600)</f>
        <v>0</v>
      </c>
      <c r="I43" s="65" t="e">
        <f>IF(H43-$N$17&lt;0,0,(H43-$N$17)*F43*60/1000)</f>
        <v>#N/A</v>
      </c>
      <c r="J43" s="11"/>
      <c r="K43" s="9"/>
      <c r="L43" s="9"/>
      <c r="M43" s="9"/>
      <c r="N43" s="11"/>
      <c r="O43" s="11"/>
      <c r="P43" s="12"/>
      <c r="Q43" s="2"/>
      <c r="R43" s="2"/>
      <c r="S43" s="1"/>
    </row>
    <row r="44" spans="3:19" ht="15.75" x14ac:dyDescent="0.25">
      <c r="C44" s="5"/>
      <c r="D44" s="4"/>
      <c r="E44" s="144"/>
      <c r="F44" s="21">
        <v>18</v>
      </c>
      <c r="G44" s="66">
        <f>$I$15*(F44^-$I$16)</f>
        <v>126.27755764572376</v>
      </c>
      <c r="H44" s="66">
        <f>$O$28*(G44/3600)</f>
        <v>0</v>
      </c>
      <c r="I44" s="65" t="e">
        <f>IF(H44-$N$17&lt;0,0,(H44-$N$17)*F44*60/1000)</f>
        <v>#N/A</v>
      </c>
      <c r="J44" s="11"/>
      <c r="K44" s="35"/>
      <c r="L44" s="35"/>
      <c r="M44" s="22"/>
      <c r="N44" s="11"/>
      <c r="O44" s="11"/>
      <c r="P44" s="12"/>
      <c r="Q44" s="2"/>
      <c r="R44" s="2"/>
      <c r="S44" s="1"/>
    </row>
    <row r="45" spans="3:19" ht="15.75" x14ac:dyDescent="0.25">
      <c r="C45" s="5"/>
      <c r="D45" s="4"/>
      <c r="E45" s="144"/>
      <c r="F45" s="21">
        <v>24</v>
      </c>
      <c r="G45" s="66">
        <f>$I$15*(F45^-$I$16)</f>
        <v>114.97307460716468</v>
      </c>
      <c r="H45" s="66">
        <f>$O$28*(G45/3600)</f>
        <v>0</v>
      </c>
      <c r="I45" s="65" t="e">
        <f>IF(H45-$N$17&lt;0,0,(H45-$N$17)*F45*60/1000)</f>
        <v>#N/A</v>
      </c>
      <c r="J45" s="11"/>
      <c r="K45" s="35"/>
      <c r="L45" s="35"/>
      <c r="M45" s="22"/>
      <c r="N45" s="11"/>
      <c r="O45" s="11"/>
      <c r="P45" s="12"/>
      <c r="Q45" s="2"/>
      <c r="R45" s="2"/>
      <c r="S45" s="1"/>
    </row>
    <row r="46" spans="3:19" ht="16.5" thickBot="1" x14ac:dyDescent="0.3">
      <c r="C46" s="5"/>
      <c r="D46" s="4"/>
      <c r="E46" s="145"/>
      <c r="F46" s="23">
        <v>30</v>
      </c>
      <c r="G46" s="67">
        <f>$I$15*(F46^-$I$16)</f>
        <v>106.90634484647475</v>
      </c>
      <c r="H46" s="67">
        <f>$O$28*(G46/3600)</f>
        <v>0</v>
      </c>
      <c r="I46" s="65" t="e">
        <f>IF(H46-$N$17&lt;0,0,(H46-$N$17)*F46*60/1000)</f>
        <v>#N/A</v>
      </c>
      <c r="J46" s="11"/>
      <c r="K46" s="35"/>
      <c r="L46" s="35"/>
      <c r="M46" s="22"/>
      <c r="N46" s="11"/>
      <c r="O46" s="11"/>
      <c r="P46" s="12"/>
      <c r="Q46" s="2"/>
      <c r="R46" s="2"/>
      <c r="S46" s="1"/>
    </row>
    <row r="47" spans="3:19" ht="16.5" thickBot="1" x14ac:dyDescent="0.3">
      <c r="C47" s="5"/>
      <c r="D47" s="4"/>
      <c r="E47" s="11"/>
      <c r="F47" s="35"/>
      <c r="G47" s="147" t="s">
        <v>30</v>
      </c>
      <c r="H47" s="152"/>
      <c r="I47" s="68" t="e">
        <f>MAX(I42:I46)</f>
        <v>#N/A</v>
      </c>
      <c r="J47" s="26"/>
      <c r="K47" s="35"/>
      <c r="L47" s="35"/>
      <c r="M47" s="9"/>
      <c r="N47" s="9"/>
      <c r="O47" s="9"/>
      <c r="P47" s="10"/>
      <c r="Q47" s="4"/>
      <c r="R47" s="2"/>
      <c r="S47" s="1"/>
    </row>
    <row r="48" spans="3:19" ht="15.75" x14ac:dyDescent="0.25">
      <c r="C48" s="5"/>
      <c r="D48" s="4"/>
      <c r="E48" s="11"/>
      <c r="F48" s="35"/>
      <c r="G48" s="22"/>
      <c r="H48" s="22"/>
      <c r="I48" s="24"/>
      <c r="J48" s="11"/>
      <c r="K48" s="153" t="s">
        <v>32</v>
      </c>
      <c r="L48" s="154"/>
      <c r="M48" s="154"/>
      <c r="N48" s="154"/>
      <c r="O48" s="157" t="e">
        <f>MAX(I47,I62)</f>
        <v>#N/A</v>
      </c>
      <c r="P48" s="10"/>
      <c r="Q48" s="4"/>
      <c r="R48" s="2"/>
      <c r="S48" s="1"/>
    </row>
    <row r="49" spans="3:19" ht="27.75" customHeight="1" thickBot="1" x14ac:dyDescent="0.3">
      <c r="C49" s="5"/>
      <c r="D49" s="4"/>
      <c r="E49" s="11"/>
      <c r="F49" s="11"/>
      <c r="G49" s="11"/>
      <c r="H49" s="11"/>
      <c r="I49" s="11"/>
      <c r="J49" s="11"/>
      <c r="K49" s="155"/>
      <c r="L49" s="156"/>
      <c r="M49" s="156"/>
      <c r="N49" s="156"/>
      <c r="O49" s="158"/>
      <c r="P49" s="10"/>
      <c r="Q49" s="4"/>
      <c r="R49" s="2"/>
      <c r="S49" s="1"/>
    </row>
    <row r="50" spans="3:19" ht="15" customHeight="1" thickBot="1" x14ac:dyDescent="0.3">
      <c r="C50" s="5"/>
      <c r="D50" s="4"/>
      <c r="E50" s="11"/>
      <c r="F50" s="35"/>
      <c r="G50" s="159" t="s">
        <v>68</v>
      </c>
      <c r="H50" s="160"/>
      <c r="I50" s="161"/>
      <c r="J50" s="11"/>
      <c r="K50" s="35"/>
      <c r="L50" s="35"/>
      <c r="M50" s="22"/>
      <c r="N50" s="11"/>
      <c r="O50" s="11"/>
      <c r="P50" s="12"/>
      <c r="Q50" s="2"/>
      <c r="R50" s="2"/>
      <c r="S50" s="1"/>
    </row>
    <row r="51" spans="3:19" ht="15.75" customHeight="1" thickBot="1" x14ac:dyDescent="0.3">
      <c r="C51" s="5"/>
      <c r="D51" s="4"/>
      <c r="E51" s="11"/>
      <c r="F51" s="6" t="s">
        <v>15</v>
      </c>
      <c r="G51" s="62" t="s">
        <v>7</v>
      </c>
      <c r="H51" s="62" t="s">
        <v>8</v>
      </c>
      <c r="I51" s="63" t="s">
        <v>31</v>
      </c>
      <c r="J51" s="11"/>
      <c r="K51" s="35"/>
      <c r="L51" s="35"/>
      <c r="M51" s="22"/>
      <c r="N51" s="9"/>
      <c r="O51" s="9"/>
      <c r="P51" s="10"/>
      <c r="Q51" s="4"/>
      <c r="R51" s="2"/>
      <c r="S51" s="1"/>
    </row>
    <row r="52" spans="3:19" ht="15.75" x14ac:dyDescent="0.25">
      <c r="C52" s="5"/>
      <c r="D52" s="4"/>
      <c r="E52" s="143" t="s">
        <v>23</v>
      </c>
      <c r="F52" s="20">
        <v>30</v>
      </c>
      <c r="G52" s="64">
        <f>$I$18*(F52^-$I$19)</f>
        <v>110.09356233461797</v>
      </c>
      <c r="H52" s="69">
        <f t="shared" ref="H52:H60" si="0">$O$28*G52/3600</f>
        <v>0</v>
      </c>
      <c r="I52" s="70" t="e">
        <f t="shared" ref="I52:I60" si="1">IF(H52-$N$17&lt;0,0,(H52-$N$17)*F52*60/1000)</f>
        <v>#N/A</v>
      </c>
      <c r="J52" s="11"/>
      <c r="K52" s="35"/>
      <c r="L52" s="35"/>
      <c r="M52" s="22"/>
      <c r="N52" s="11"/>
      <c r="O52" s="11"/>
      <c r="P52" s="12"/>
      <c r="Q52" s="2"/>
      <c r="R52" s="2"/>
      <c r="S52" s="1"/>
    </row>
    <row r="53" spans="3:19" ht="31.5" customHeight="1" x14ac:dyDescent="0.25">
      <c r="C53" s="5"/>
      <c r="D53" s="4"/>
      <c r="E53" s="144"/>
      <c r="F53" s="21">
        <v>60</v>
      </c>
      <c r="G53" s="64">
        <f t="shared" ref="G53:G61" si="2">$I$18*(F53^-$I$19)</f>
        <v>60.362736271286202</v>
      </c>
      <c r="H53" s="71">
        <f t="shared" si="0"/>
        <v>0</v>
      </c>
      <c r="I53" s="70" t="e">
        <f>IF(H53-$N$17&lt;0,0,(H53-$N$17)*F53*60/1000)</f>
        <v>#N/A</v>
      </c>
      <c r="J53" s="11"/>
      <c r="K53" s="146" t="s">
        <v>33</v>
      </c>
      <c r="L53" s="146"/>
      <c r="M53" s="146"/>
      <c r="N53" s="146"/>
      <c r="O53" s="146"/>
      <c r="P53" s="12"/>
      <c r="Q53" s="2"/>
      <c r="R53" s="2"/>
      <c r="S53" s="1"/>
    </row>
    <row r="54" spans="3:19" ht="15.75" x14ac:dyDescent="0.25">
      <c r="C54" s="5"/>
      <c r="D54" s="4"/>
      <c r="E54" s="144"/>
      <c r="F54" s="21">
        <v>120</v>
      </c>
      <c r="G54" s="64">
        <f t="shared" si="2"/>
        <v>33.096030802258191</v>
      </c>
      <c r="H54" s="71">
        <f t="shared" si="0"/>
        <v>0</v>
      </c>
      <c r="I54" s="70" t="e">
        <f t="shared" si="1"/>
        <v>#N/A</v>
      </c>
      <c r="J54" s="11"/>
      <c r="K54" s="146"/>
      <c r="L54" s="146"/>
      <c r="M54" s="146"/>
      <c r="N54" s="146"/>
      <c r="O54" s="146"/>
      <c r="P54" s="12"/>
      <c r="Q54" s="2"/>
      <c r="R54" s="2"/>
      <c r="S54" s="1"/>
    </row>
    <row r="55" spans="3:19" ht="15.75" x14ac:dyDescent="0.25">
      <c r="C55" s="5"/>
      <c r="D55" s="4"/>
      <c r="E55" s="144"/>
      <c r="F55" s="21">
        <v>150</v>
      </c>
      <c r="G55" s="64">
        <f t="shared" si="2"/>
        <v>27.27438275039832</v>
      </c>
      <c r="H55" s="71">
        <f t="shared" si="0"/>
        <v>0</v>
      </c>
      <c r="I55" s="70" t="e">
        <f t="shared" si="1"/>
        <v>#N/A</v>
      </c>
      <c r="J55" s="11"/>
      <c r="K55" s="146"/>
      <c r="L55" s="146"/>
      <c r="M55" s="146"/>
      <c r="N55" s="146"/>
      <c r="O55" s="146"/>
      <c r="P55" s="12"/>
      <c r="Q55" s="2"/>
      <c r="R55" s="2"/>
      <c r="S55" s="1"/>
    </row>
    <row r="56" spans="3:19" ht="15.75" x14ac:dyDescent="0.25">
      <c r="C56" s="5"/>
      <c r="D56" s="4"/>
      <c r="E56" s="144"/>
      <c r="F56" s="21">
        <v>180</v>
      </c>
      <c r="G56" s="64">
        <f t="shared" si="2"/>
        <v>23.286530682538729</v>
      </c>
      <c r="H56" s="71">
        <f t="shared" si="0"/>
        <v>0</v>
      </c>
      <c r="I56" s="70" t="e">
        <f t="shared" si="1"/>
        <v>#N/A</v>
      </c>
      <c r="J56" s="11"/>
      <c r="K56" s="11"/>
      <c r="L56" s="11"/>
      <c r="M56" s="11"/>
      <c r="N56" s="11"/>
      <c r="O56" s="11"/>
      <c r="P56" s="12"/>
      <c r="Q56" s="2"/>
      <c r="R56" s="2"/>
      <c r="S56" s="1"/>
    </row>
    <row r="57" spans="3:19" ht="15.75" x14ac:dyDescent="0.25">
      <c r="C57" s="5"/>
      <c r="D57" s="4"/>
      <c r="E57" s="144"/>
      <c r="F57" s="21">
        <v>210</v>
      </c>
      <c r="G57" s="64">
        <f>$I$18*(F57^-$I$19)</f>
        <v>20.373325500252687</v>
      </c>
      <c r="H57" s="71">
        <f t="shared" si="0"/>
        <v>0</v>
      </c>
      <c r="I57" s="70" t="e">
        <f>IF(H57-$N$17&lt;0,0,(H57-$N$17)*F57*60/1000)</f>
        <v>#N/A</v>
      </c>
      <c r="J57" s="11"/>
      <c r="K57" s="4"/>
      <c r="L57" s="4"/>
      <c r="M57" s="4"/>
      <c r="N57" s="4"/>
      <c r="O57" s="4"/>
      <c r="P57" s="12"/>
      <c r="Q57" s="2"/>
      <c r="R57" s="2"/>
      <c r="S57" s="1"/>
    </row>
    <row r="58" spans="3:19" ht="15.75" x14ac:dyDescent="0.25">
      <c r="C58" s="5"/>
      <c r="D58" s="4"/>
      <c r="E58" s="144"/>
      <c r="F58" s="21">
        <v>240</v>
      </c>
      <c r="G58" s="64">
        <f t="shared" si="2"/>
        <v>18.146083536393068</v>
      </c>
      <c r="H58" s="71">
        <f t="shared" si="0"/>
        <v>0</v>
      </c>
      <c r="I58" s="65" t="e">
        <f>IF(H58-$N$17&lt;0,0,(H58-$N$17)*F58*60/1000)</f>
        <v>#N/A</v>
      </c>
      <c r="J58" s="11"/>
      <c r="K58" s="4"/>
      <c r="L58" s="4"/>
      <c r="M58" s="4"/>
      <c r="N58" s="4"/>
      <c r="O58" s="4"/>
      <c r="P58" s="12"/>
      <c r="Q58" s="2"/>
      <c r="R58" s="2"/>
      <c r="S58" s="1"/>
    </row>
    <row r="59" spans="3:19" ht="15.75" x14ac:dyDescent="0.25">
      <c r="C59" s="5"/>
      <c r="D59" s="4"/>
      <c r="E59" s="144"/>
      <c r="F59" s="21">
        <v>300</v>
      </c>
      <c r="G59" s="64">
        <f t="shared" si="2"/>
        <v>14.954156610179268</v>
      </c>
      <c r="H59" s="71">
        <f t="shared" si="0"/>
        <v>0</v>
      </c>
      <c r="I59" s="65" t="e">
        <f t="shared" si="1"/>
        <v>#N/A</v>
      </c>
      <c r="J59" s="11"/>
      <c r="K59" s="4"/>
      <c r="L59" s="4"/>
      <c r="M59" s="4"/>
      <c r="N59" s="4"/>
      <c r="O59" s="4"/>
      <c r="P59" s="12"/>
      <c r="Q59" s="2"/>
      <c r="R59" s="2"/>
      <c r="S59" s="1"/>
    </row>
    <row r="60" spans="3:19" ht="15.75" customHeight="1" x14ac:dyDescent="0.25">
      <c r="C60" s="5"/>
      <c r="D60" s="4"/>
      <c r="E60" s="144"/>
      <c r="F60" s="21">
        <v>330</v>
      </c>
      <c r="G60" s="64">
        <f t="shared" si="2"/>
        <v>13.768114419693962</v>
      </c>
      <c r="H60" s="71">
        <f t="shared" si="0"/>
        <v>0</v>
      </c>
      <c r="I60" s="65" t="e">
        <f t="shared" si="1"/>
        <v>#N/A</v>
      </c>
      <c r="J60" s="11"/>
      <c r="K60" s="43" t="s">
        <v>40</v>
      </c>
      <c r="L60" s="44">
        <f ca="1">TODAY()</f>
        <v>45688</v>
      </c>
      <c r="M60" s="11"/>
      <c r="N60" s="11"/>
      <c r="O60" s="11"/>
      <c r="P60" s="12"/>
      <c r="Q60" s="2"/>
      <c r="R60" s="2"/>
      <c r="S60" s="1"/>
    </row>
    <row r="61" spans="3:19" ht="16.5" thickBot="1" x14ac:dyDescent="0.3">
      <c r="C61" s="5"/>
      <c r="D61" s="4"/>
      <c r="E61" s="145"/>
      <c r="F61" s="23">
        <v>360</v>
      </c>
      <c r="G61" s="64">
        <f t="shared" si="2"/>
        <v>12.767673971626113</v>
      </c>
      <c r="H61" s="72">
        <f>$O$28*G61/3600</f>
        <v>0</v>
      </c>
      <c r="I61" s="65" t="e">
        <f>IF(H61-$N$17&lt;0,0,(H61-$N$17)*F61*60/1000)</f>
        <v>#N/A</v>
      </c>
      <c r="J61" s="11"/>
      <c r="K61" s="43" t="s">
        <v>41</v>
      </c>
      <c r="L61" s="45"/>
      <c r="M61" s="11"/>
      <c r="N61" s="11"/>
      <c r="O61" s="11"/>
      <c r="P61" s="12"/>
      <c r="Q61" s="2"/>
      <c r="R61" s="2"/>
      <c r="S61" s="1"/>
    </row>
    <row r="62" spans="3:19" ht="16.5" thickBot="1" x14ac:dyDescent="0.3">
      <c r="C62" s="5"/>
      <c r="D62" s="4"/>
      <c r="E62" s="11"/>
      <c r="F62" s="11"/>
      <c r="G62" s="147" t="s">
        <v>30</v>
      </c>
      <c r="H62" s="148"/>
      <c r="I62" s="73" t="e">
        <f>MAX(I52:I61)</f>
        <v>#N/A</v>
      </c>
      <c r="J62" s="11"/>
      <c r="K62" s="11"/>
      <c r="L62" s="11"/>
      <c r="M62" s="11"/>
      <c r="N62" s="11"/>
      <c r="O62" s="11"/>
      <c r="P62" s="12"/>
      <c r="Q62" s="2"/>
      <c r="R62" s="2"/>
      <c r="S62" s="1"/>
    </row>
    <row r="63" spans="3:19" ht="15.75" x14ac:dyDescent="0.25">
      <c r="C63" s="5"/>
      <c r="D63" s="4"/>
      <c r="E63" s="9"/>
      <c r="F63" s="9"/>
      <c r="G63" s="9"/>
      <c r="H63" s="9"/>
      <c r="I63" s="9"/>
      <c r="J63" s="9"/>
      <c r="K63" s="9"/>
      <c r="L63" s="9"/>
      <c r="M63" s="9"/>
      <c r="N63" s="9"/>
      <c r="O63" s="9"/>
      <c r="P63" s="10"/>
      <c r="Q63" s="3"/>
      <c r="R63" s="2"/>
      <c r="S63" s="1"/>
    </row>
    <row r="64" spans="3:19" ht="30" customHeight="1" x14ac:dyDescent="0.25">
      <c r="C64" s="96"/>
      <c r="D64" s="104"/>
      <c r="E64" s="104"/>
      <c r="F64" s="104"/>
      <c r="G64" s="104"/>
      <c r="H64" s="104"/>
      <c r="I64" s="104"/>
      <c r="J64" s="104"/>
      <c r="K64" s="104"/>
      <c r="L64" s="104"/>
      <c r="M64" s="104"/>
      <c r="N64" s="104"/>
      <c r="O64" s="104"/>
      <c r="P64" s="100"/>
      <c r="Q64" s="4"/>
      <c r="R64" s="2"/>
      <c r="S64" s="1"/>
    </row>
    <row r="65" spans="3:18" ht="20.25" x14ac:dyDescent="0.3">
      <c r="C65" s="96"/>
      <c r="D65" s="101"/>
      <c r="E65" s="105"/>
      <c r="F65" s="105"/>
      <c r="G65" s="105" t="s">
        <v>54</v>
      </c>
      <c r="H65" s="101"/>
      <c r="I65" s="101"/>
      <c r="J65" s="101"/>
      <c r="K65" s="97"/>
      <c r="L65" s="105"/>
      <c r="M65" s="105"/>
      <c r="N65" s="105"/>
      <c r="O65" s="105"/>
      <c r="P65" s="106"/>
      <c r="Q65" s="52"/>
      <c r="R65" s="3"/>
    </row>
    <row r="66" spans="3:18" ht="15.75" thickBot="1" x14ac:dyDescent="0.3">
      <c r="C66" s="96"/>
      <c r="D66" s="97"/>
      <c r="E66" s="97"/>
      <c r="F66" s="97"/>
      <c r="G66" s="97"/>
      <c r="H66" s="101"/>
      <c r="I66" s="101"/>
      <c r="J66" s="97"/>
      <c r="K66" s="97"/>
      <c r="L66" s="97"/>
      <c r="M66" s="97"/>
      <c r="N66" s="97"/>
      <c r="O66" s="97"/>
      <c r="P66" s="100"/>
      <c r="Q66" s="4"/>
      <c r="R66" s="4"/>
    </row>
    <row r="67" spans="3:18" ht="19.5" thickBot="1" x14ac:dyDescent="0.35">
      <c r="C67" s="96"/>
      <c r="D67" s="97"/>
      <c r="E67" s="97"/>
      <c r="F67" s="97"/>
      <c r="G67" s="79" t="s">
        <v>20</v>
      </c>
      <c r="H67" s="84" t="s">
        <v>58</v>
      </c>
      <c r="I67" s="75" t="e">
        <f>N17*0.001</f>
        <v>#N/A</v>
      </c>
      <c r="J67" s="97"/>
      <c r="K67" s="97"/>
      <c r="L67" s="97"/>
      <c r="M67" s="101"/>
      <c r="N67" s="101"/>
      <c r="O67" s="97"/>
      <c r="P67" s="100"/>
      <c r="Q67" s="4"/>
      <c r="R67" s="4"/>
    </row>
    <row r="68" spans="3:18" ht="19.5" thickBot="1" x14ac:dyDescent="0.35">
      <c r="C68" s="96"/>
      <c r="D68" s="97"/>
      <c r="E68" s="97"/>
      <c r="F68" s="101"/>
      <c r="G68" s="80" t="s">
        <v>59</v>
      </c>
      <c r="H68" s="76" t="s">
        <v>42</v>
      </c>
      <c r="I68" s="77">
        <v>0.62</v>
      </c>
      <c r="J68" s="97"/>
      <c r="K68" s="97"/>
      <c r="L68" s="97"/>
      <c r="M68" s="97"/>
      <c r="N68" s="97"/>
      <c r="O68" s="97"/>
      <c r="P68" s="100"/>
      <c r="Q68" s="4"/>
      <c r="R68" s="4"/>
    </row>
    <row r="69" spans="3:18" ht="38.25" thickBot="1" x14ac:dyDescent="0.35">
      <c r="C69" s="101"/>
      <c r="D69" s="101"/>
      <c r="E69" s="102"/>
      <c r="F69" s="101"/>
      <c r="G69" s="83" t="s">
        <v>57</v>
      </c>
      <c r="H69" s="81" t="s">
        <v>43</v>
      </c>
      <c r="I69" s="82">
        <v>1.6</v>
      </c>
      <c r="J69" s="97"/>
      <c r="K69" s="208" t="s">
        <v>45</v>
      </c>
      <c r="L69" s="209"/>
      <c r="M69" s="209"/>
      <c r="N69" s="209"/>
      <c r="O69" s="212" t="e">
        <f>SQRT((4*I70)/ PI())*1000</f>
        <v>#N/A</v>
      </c>
      <c r="P69" s="100"/>
      <c r="Q69" s="4"/>
      <c r="R69" s="4"/>
    </row>
    <row r="70" spans="3:18" ht="19.5" thickBot="1" x14ac:dyDescent="0.35">
      <c r="C70" s="101"/>
      <c r="D70" s="101"/>
      <c r="E70" s="102"/>
      <c r="F70" s="101"/>
      <c r="G70" s="79" t="s">
        <v>56</v>
      </c>
      <c r="H70" s="78" t="s">
        <v>44</v>
      </c>
      <c r="I70" s="75" t="e">
        <f>I67/(I68*SQRT(2*9.81*I69))</f>
        <v>#N/A</v>
      </c>
      <c r="J70" s="97"/>
      <c r="K70" s="210"/>
      <c r="L70" s="211"/>
      <c r="M70" s="211"/>
      <c r="N70" s="211"/>
      <c r="O70" s="213"/>
      <c r="P70" s="100"/>
      <c r="Q70" s="4"/>
      <c r="R70" s="4"/>
    </row>
    <row r="71" spans="3:18" ht="34.5" customHeight="1" thickBot="1" x14ac:dyDescent="0.35">
      <c r="C71" s="101"/>
      <c r="D71" s="101"/>
      <c r="E71" s="103"/>
      <c r="F71" s="101"/>
      <c r="G71" s="101"/>
      <c r="H71" s="101"/>
      <c r="I71" s="97"/>
      <c r="J71" s="97"/>
      <c r="K71" s="97"/>
      <c r="L71" s="97"/>
      <c r="M71" s="97"/>
      <c r="N71" s="97"/>
      <c r="O71" s="97"/>
      <c r="P71" s="100"/>
      <c r="Q71" s="4"/>
      <c r="R71" s="4"/>
    </row>
    <row r="72" spans="3:18" ht="18.75" customHeight="1" x14ac:dyDescent="0.3">
      <c r="C72" s="101"/>
      <c r="D72" s="101"/>
      <c r="E72" s="102"/>
      <c r="F72" s="101"/>
      <c r="G72" s="101"/>
      <c r="H72" s="101"/>
      <c r="I72" s="216" t="s">
        <v>46</v>
      </c>
      <c r="J72" s="217"/>
      <c r="K72" s="217"/>
      <c r="L72" s="217"/>
      <c r="M72" s="217"/>
      <c r="N72" s="218"/>
      <c r="O72" s="214" t="e">
        <f>IF(O69&lt;30,30,O69)</f>
        <v>#N/A</v>
      </c>
      <c r="P72" s="100"/>
      <c r="Q72" s="4"/>
      <c r="R72" s="4"/>
    </row>
    <row r="73" spans="3:18" ht="15.75" customHeight="1" thickBot="1" x14ac:dyDescent="0.3">
      <c r="C73" s="96"/>
      <c r="D73" s="97"/>
      <c r="E73" s="97"/>
      <c r="F73" s="97"/>
      <c r="G73" s="97"/>
      <c r="H73" s="97"/>
      <c r="I73" s="219"/>
      <c r="J73" s="220"/>
      <c r="K73" s="220"/>
      <c r="L73" s="220"/>
      <c r="M73" s="220"/>
      <c r="N73" s="221"/>
      <c r="O73" s="215"/>
      <c r="P73" s="100"/>
      <c r="Q73" s="4"/>
      <c r="R73" s="4"/>
    </row>
    <row r="74" spans="3:18" ht="21" x14ac:dyDescent="0.35">
      <c r="C74" s="96"/>
      <c r="D74" s="97"/>
      <c r="E74" s="97"/>
      <c r="F74" s="97"/>
      <c r="G74" s="97"/>
      <c r="H74" s="97"/>
      <c r="I74" s="98" t="s">
        <v>47</v>
      </c>
      <c r="J74" s="99"/>
      <c r="K74" s="99"/>
      <c r="L74" s="99"/>
      <c r="M74" s="99"/>
      <c r="N74" s="97"/>
      <c r="O74" s="97"/>
      <c r="P74" s="100"/>
      <c r="Q74" s="4"/>
      <c r="R74" s="4"/>
    </row>
    <row r="75" spans="3:18" ht="21" x14ac:dyDescent="0.35">
      <c r="C75" s="96"/>
      <c r="D75" s="97"/>
      <c r="E75" s="97"/>
      <c r="F75" s="97"/>
      <c r="G75" s="97"/>
      <c r="H75" s="97"/>
      <c r="I75" s="101"/>
      <c r="J75" s="99"/>
      <c r="K75" s="99"/>
      <c r="L75" s="99"/>
      <c r="M75" s="99"/>
      <c r="N75" s="97"/>
      <c r="O75" s="97"/>
      <c r="P75" s="100"/>
      <c r="Q75" s="4"/>
      <c r="R75" s="4"/>
    </row>
    <row r="76" spans="3:18" x14ac:dyDescent="0.25">
      <c r="C76" s="101"/>
      <c r="D76" s="101"/>
      <c r="E76" s="101"/>
      <c r="F76" s="101"/>
      <c r="G76" s="101"/>
      <c r="H76" s="101"/>
      <c r="I76" s="101"/>
      <c r="J76" s="101"/>
      <c r="K76" s="101"/>
      <c r="L76" s="101"/>
      <c r="M76" s="101"/>
      <c r="N76" s="101"/>
      <c r="O76" s="101"/>
      <c r="P76" s="101"/>
      <c r="Q76" s="4"/>
      <c r="R76" s="4"/>
    </row>
    <row r="77" spans="3:18" x14ac:dyDescent="0.25">
      <c r="Q77" s="4"/>
      <c r="R77" s="4"/>
    </row>
    <row r="78" spans="3:18" x14ac:dyDescent="0.25">
      <c r="Q78" s="4"/>
      <c r="R78" s="4"/>
    </row>
    <row r="79" spans="3:18" x14ac:dyDescent="0.25">
      <c r="Q79" s="4"/>
      <c r="R79" s="4"/>
    </row>
  </sheetData>
  <sheetProtection algorithmName="SHA-512" hashValue="uWSYi61n3Dkecl+hR2Yhlk/tdqrnjdEIEUSNGtF2hfvqdtx3e3HJS+Y2Wnjua3tVe7cfoZsrXPqAYYOto61DAg==" saltValue="vCrWpQuLJZEGbTFoIKTs/Q==" spinCount="100000" sheet="1"/>
  <mergeCells count="41">
    <mergeCell ref="C12:J12"/>
    <mergeCell ref="K12:P12"/>
    <mergeCell ref="C3:P4"/>
    <mergeCell ref="G7:H7"/>
    <mergeCell ref="J7:N9"/>
    <mergeCell ref="G8:H8"/>
    <mergeCell ref="G9:H9"/>
    <mergeCell ref="E14:F14"/>
    <mergeCell ref="G14:G16"/>
    <mergeCell ref="E15:F16"/>
    <mergeCell ref="L15:M15"/>
    <mergeCell ref="E17:F17"/>
    <mergeCell ref="G17:G19"/>
    <mergeCell ref="L17:M17"/>
    <mergeCell ref="E18:F19"/>
    <mergeCell ref="C38:P38"/>
    <mergeCell ref="C23:P23"/>
    <mergeCell ref="F25:G25"/>
    <mergeCell ref="H25:I25"/>
    <mergeCell ref="F26:G26"/>
    <mergeCell ref="H26:I26"/>
    <mergeCell ref="F27:G27"/>
    <mergeCell ref="H27:I27"/>
    <mergeCell ref="F28:G28"/>
    <mergeCell ref="L28:N28"/>
    <mergeCell ref="L30:N31"/>
    <mergeCell ref="O30:O31"/>
    <mergeCell ref="H35:H36"/>
    <mergeCell ref="I72:N73"/>
    <mergeCell ref="O72:O73"/>
    <mergeCell ref="G40:I40"/>
    <mergeCell ref="E42:E46"/>
    <mergeCell ref="G47:H47"/>
    <mergeCell ref="K48:N49"/>
    <mergeCell ref="O48:O49"/>
    <mergeCell ref="G50:I50"/>
    <mergeCell ref="E52:E61"/>
    <mergeCell ref="K53:O55"/>
    <mergeCell ref="G62:H62"/>
    <mergeCell ref="K69:N70"/>
    <mergeCell ref="O69:O70"/>
  </mergeCells>
  <conditionalFormatting sqref="I35">
    <cfRule type="cellIs" dxfId="2" priority="2" operator="notBetween">
      <formula>0.01</formula>
      <formula>-0.01</formula>
    </cfRule>
    <cfRule type="cellIs" dxfId="1" priority="3" operator="between">
      <formula>0.01</formula>
      <formula>-0.01</formula>
    </cfRule>
  </conditionalFormatting>
  <conditionalFormatting sqref="I35:I36">
    <cfRule type="expression" dxfId="0" priority="1">
      <formula>$I$35=0</formula>
    </cfRule>
  </conditionalFormatting>
  <pageMargins left="0.25" right="0.25" top="0.75" bottom="0.75" header="0.3" footer="0.3"/>
  <pageSetup paperSize="9" scale="3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3AB16-F443-463B-917D-00D2C2A647C3}">
  <dimension ref="A1:B15"/>
  <sheetViews>
    <sheetView workbookViewId="0">
      <selection activeCell="G14" sqref="G14"/>
    </sheetView>
  </sheetViews>
  <sheetFormatPr baseColWidth="10" defaultRowHeight="15" x14ac:dyDescent="0.25"/>
  <cols>
    <col min="1" max="1" width="18.5703125" bestFit="1" customWidth="1"/>
    <col min="2" max="2" width="17.5703125" bestFit="1" customWidth="1"/>
  </cols>
  <sheetData>
    <row r="1" spans="1:2" x14ac:dyDescent="0.25">
      <c r="A1" s="257" t="s">
        <v>78</v>
      </c>
      <c r="B1" s="258" t="s">
        <v>80</v>
      </c>
    </row>
    <row r="2" spans="1:2" x14ac:dyDescent="0.25">
      <c r="A2" s="109" t="s">
        <v>77</v>
      </c>
      <c r="B2" s="128">
        <v>5</v>
      </c>
    </row>
    <row r="3" spans="1:2" x14ac:dyDescent="0.25">
      <c r="A3" s="109" t="s">
        <v>74</v>
      </c>
      <c r="B3" s="128">
        <v>20</v>
      </c>
    </row>
    <row r="4" spans="1:2" x14ac:dyDescent="0.25">
      <c r="A4" s="109" t="s">
        <v>71</v>
      </c>
      <c r="B4" s="128">
        <v>20</v>
      </c>
    </row>
    <row r="5" spans="1:2" x14ac:dyDescent="0.25">
      <c r="A5" s="109" t="s">
        <v>72</v>
      </c>
      <c r="B5" s="128">
        <v>20</v>
      </c>
    </row>
    <row r="6" spans="1:2" x14ac:dyDescent="0.25">
      <c r="A6" s="109" t="s">
        <v>73</v>
      </c>
      <c r="B6" s="128">
        <v>20</v>
      </c>
    </row>
    <row r="7" spans="1:2" x14ac:dyDescent="0.25">
      <c r="A7" s="109" t="s">
        <v>76</v>
      </c>
      <c r="B7" s="128">
        <v>3</v>
      </c>
    </row>
    <row r="8" spans="1:2" x14ac:dyDescent="0.25">
      <c r="A8" s="109" t="s">
        <v>70</v>
      </c>
      <c r="B8" s="128">
        <v>20</v>
      </c>
    </row>
    <row r="9" spans="1:2" x14ac:dyDescent="0.25">
      <c r="A9" s="109" t="s">
        <v>91</v>
      </c>
      <c r="B9" s="128">
        <v>20</v>
      </c>
    </row>
    <row r="10" spans="1:2" x14ac:dyDescent="0.25">
      <c r="A10" s="109" t="s">
        <v>90</v>
      </c>
      <c r="B10" s="128">
        <v>20</v>
      </c>
    </row>
    <row r="11" spans="1:2" x14ac:dyDescent="0.25">
      <c r="A11" s="109" t="s">
        <v>75</v>
      </c>
      <c r="B11" s="128">
        <v>20</v>
      </c>
    </row>
    <row r="12" spans="1:2" x14ac:dyDescent="0.25">
      <c r="A12" s="109" t="s">
        <v>88</v>
      </c>
      <c r="B12" s="128">
        <v>20</v>
      </c>
    </row>
    <row r="13" spans="1:2" x14ac:dyDescent="0.25">
      <c r="A13" s="109" t="s">
        <v>87</v>
      </c>
      <c r="B13" s="128">
        <v>20</v>
      </c>
    </row>
    <row r="14" spans="1:2" x14ac:dyDescent="0.25">
      <c r="A14" s="127" t="s">
        <v>89</v>
      </c>
      <c r="B14" s="129">
        <v>20</v>
      </c>
    </row>
    <row r="15" spans="1:2" ht="15.75" thickBot="1" x14ac:dyDescent="0.3">
      <c r="A15" s="110" t="s">
        <v>86</v>
      </c>
      <c r="B15" s="130">
        <v>0</v>
      </c>
    </row>
  </sheetData>
  <sheetProtection algorithmName="SHA-512" hashValue="a9CvbrpD8jtQ/ly+GHdNXUaKtycgKj2x9ftXVuuZ8/NvmV/AS6pIzlA92F3KHJ/mcFU+iHuyp8qc3UU2DJoDJQ==" saltValue="/uNPXwtjMB+m8mgwZ52NNw==" spinCount="100000" sheet="1" objects="1" scenarios="1"/>
  <protectedRanges>
    <protectedRange sqref="B15" name="Plage1"/>
  </protectedRanges>
  <sortState ref="A2:B14">
    <sortCondition ref="A2:A14"/>
  </sortSt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PLUIE DE RETOUR 10 ANS </vt:lpstr>
      <vt:lpstr>PLUIE DE RETOUR 20 ANS</vt:lpstr>
      <vt:lpstr>PLUIE DE RETOUR 30 ANS</vt:lpstr>
      <vt:lpstr>PLUIE DE RETOUR 50 ANS</vt:lpstr>
      <vt:lpstr>PLUIE DE RETOUR 100 ANS</vt:lpstr>
      <vt:lpstr>DATA</vt:lpstr>
      <vt:lpstr>'PLUIE DE RETOUR 10 ANS '!Zone_d_impression</vt:lpstr>
      <vt:lpstr>'PLUIE DE RETOUR 100 ANS'!Zone_d_impression</vt:lpstr>
      <vt:lpstr>'PLUIE DE RETOUR 20 ANS'!Zone_d_impression</vt:lpstr>
      <vt:lpstr>'PLUIE DE RETOUR 30 ANS'!Zone_d_impression</vt:lpstr>
      <vt:lpstr>'PLUIE DE RETOUR 50 ANS'!Zone_d_impression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Adrien DEGUILHEM</dc:creator>
  <cp:lastModifiedBy>Gilles Arnaud BARTHELEMY</cp:lastModifiedBy>
  <cp:lastPrinted>2025-01-09T10:51:55Z</cp:lastPrinted>
  <dcterms:created xsi:type="dcterms:W3CDTF">2011-03-25T10:37:42Z</dcterms:created>
  <dcterms:modified xsi:type="dcterms:W3CDTF">2025-01-31T15:02:38Z</dcterms:modified>
</cp:coreProperties>
</file>